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firstSheet="20" activeTab="23"/>
  </bookViews>
  <sheets>
    <sheet name="pagaments_gener2022" sheetId="1" r:id="rId1"/>
    <sheet name="cobraments_gener2022" sheetId="2" r:id="rId2"/>
    <sheet name="pagaments_febrer2022" sheetId="3" r:id="rId3"/>
    <sheet name="cobraments_febrer2022" sheetId="4" r:id="rId4"/>
    <sheet name="pagaments_març2022" sheetId="5" r:id="rId5"/>
    <sheet name="cobraments_març2022" sheetId="6" r:id="rId6"/>
    <sheet name="pagaments_abril2022" sheetId="7" r:id="rId7"/>
    <sheet name="cobraments_abril2022" sheetId="8" r:id="rId8"/>
    <sheet name="pagaments_maig2022" sheetId="9" r:id="rId9"/>
    <sheet name="cobraments_maig2022" sheetId="10" r:id="rId10"/>
    <sheet name="pagaments_juny2022" sheetId="11" r:id="rId11"/>
    <sheet name="cobraments_juny2022" sheetId="12" r:id="rId12"/>
    <sheet name="pagaments_juliol2022" sheetId="13" r:id="rId13"/>
    <sheet name="cobraments_juliol2022" sheetId="14" r:id="rId14"/>
    <sheet name="pagaments_agost2022" sheetId="15" r:id="rId15"/>
    <sheet name="cobraments_agost2022" sheetId="16" r:id="rId16"/>
    <sheet name="pagaments_setembre2022" sheetId="17" r:id="rId17"/>
    <sheet name="cobraments_setembre2022" sheetId="18" r:id="rId18"/>
    <sheet name="pagaments_octubre2022" sheetId="19" r:id="rId19"/>
    <sheet name="cobraments_octubre2022" sheetId="20" r:id="rId20"/>
    <sheet name="pagaments_novembre2022" sheetId="21" r:id="rId21"/>
    <sheet name="cobraments_novembre2022" sheetId="22" r:id="rId22"/>
    <sheet name="pagaments_desembre2022" sheetId="23" r:id="rId23"/>
    <sheet name="cobraments_desembre2022" sheetId="24" r:id="rId24"/>
  </sheets>
  <definedNames/>
  <calcPr fullCalcOnLoad="1"/>
</workbook>
</file>

<file path=xl/sharedStrings.xml><?xml version="1.0" encoding="utf-8"?>
<sst xmlns="http://schemas.openxmlformats.org/spreadsheetml/2006/main" count="8795" uniqueCount="2946">
  <si>
    <t>TERCER</t>
  </si>
  <si>
    <t>REGISTRE FACTURA</t>
  </si>
  <si>
    <t>IMPORT</t>
  </si>
  <si>
    <t>DATA PAGAMENT</t>
  </si>
  <si>
    <t>COMPTE CONTABLE</t>
  </si>
  <si>
    <t>SUBCONCEPTE ECONÒMIC</t>
  </si>
  <si>
    <t>60200000</t>
  </si>
  <si>
    <t>COMPRA MATERIAL</t>
  </si>
  <si>
    <t>60200009</t>
  </si>
  <si>
    <t>60700000</t>
  </si>
  <si>
    <t>TRABAJOS EXTERIORES EXPOSICIONES</t>
  </si>
  <si>
    <t>60700010</t>
  </si>
  <si>
    <t>60700021</t>
  </si>
  <si>
    <t>62100000</t>
  </si>
  <si>
    <t>62200001</t>
  </si>
  <si>
    <t>62200004</t>
  </si>
  <si>
    <t>62300000</t>
  </si>
  <si>
    <t>62300005</t>
  </si>
  <si>
    <t>TEXTOS</t>
  </si>
  <si>
    <t>62300015</t>
  </si>
  <si>
    <t>CONFERENCIAS</t>
  </si>
  <si>
    <t>62400000</t>
  </si>
  <si>
    <t>62700000</t>
  </si>
  <si>
    <t>62700009</t>
  </si>
  <si>
    <t>ATENCIONES PROTOCOLARIAS</t>
  </si>
  <si>
    <t>62800003</t>
  </si>
  <si>
    <t>62900003</t>
  </si>
  <si>
    <t>62900005</t>
  </si>
  <si>
    <t>GASTOS DE VIAJE</t>
  </si>
  <si>
    <t>62900010</t>
  </si>
  <si>
    <t>60200006</t>
  </si>
  <si>
    <t>60200007</t>
  </si>
  <si>
    <t>60700001</t>
  </si>
  <si>
    <t>62500000</t>
  </si>
  <si>
    <t>62800001</t>
  </si>
  <si>
    <t>62900004</t>
  </si>
  <si>
    <t>62900016</t>
  </si>
  <si>
    <t>62900018</t>
  </si>
  <si>
    <t>IMPORT COBRAMENT</t>
  </si>
  <si>
    <t>DATA</t>
  </si>
  <si>
    <t>62900001</t>
  </si>
  <si>
    <t>62200003</t>
  </si>
  <si>
    <t>60200010</t>
  </si>
  <si>
    <t>62800002</t>
  </si>
  <si>
    <t>60200019</t>
  </si>
  <si>
    <t>DIETAS FACTURADAS</t>
  </si>
  <si>
    <t>62500002</t>
  </si>
  <si>
    <t>SEGUROS GENERALES</t>
  </si>
  <si>
    <t>62100003</t>
  </si>
  <si>
    <t>OTROS APROVISIONAMIENTOS</t>
  </si>
  <si>
    <t>MERCHANDISING IVAM</t>
  </si>
  <si>
    <t>60200008</t>
  </si>
  <si>
    <t>77800000</t>
  </si>
  <si>
    <t>MATERIAL DE OFICINA</t>
  </si>
  <si>
    <t>PUBLICIDAD</t>
  </si>
  <si>
    <t>62200007</t>
  </si>
  <si>
    <t>PATROCINADORES MECENAZGO</t>
  </si>
  <si>
    <t>74000002</t>
  </si>
  <si>
    <t>12022000000558</t>
  </si>
  <si>
    <t>12022000000570</t>
  </si>
  <si>
    <t>12022000000675</t>
  </si>
  <si>
    <t>12022000000555</t>
  </si>
  <si>
    <t>12022000000563</t>
  </si>
  <si>
    <t>12022000000564</t>
  </si>
  <si>
    <t>12022000000567</t>
  </si>
  <si>
    <t>12022000000569</t>
  </si>
  <si>
    <t>12022000000571</t>
  </si>
  <si>
    <t>12022000000562</t>
  </si>
  <si>
    <t>12022000000565</t>
  </si>
  <si>
    <t>12022000000566</t>
  </si>
  <si>
    <t>12022000000568</t>
  </si>
  <si>
    <t>12022000000672</t>
  </si>
  <si>
    <t>12022000000673</t>
  </si>
  <si>
    <t>12022000000676</t>
  </si>
  <si>
    <t>12022000000557</t>
  </si>
  <si>
    <t>12022000000670</t>
  </si>
  <si>
    <t>12022000005323</t>
  </si>
  <si>
    <t>12022000000559</t>
  </si>
  <si>
    <t>12022000000560</t>
  </si>
  <si>
    <t>12022000000561</t>
  </si>
  <si>
    <t>12022000000556</t>
  </si>
  <si>
    <t>12022000000671</t>
  </si>
  <si>
    <t>12022000000827</t>
  </si>
  <si>
    <t>12022000002290</t>
  </si>
  <si>
    <t>12022000002291</t>
  </si>
  <si>
    <t>64000001</t>
  </si>
  <si>
    <t>64000002</t>
  </si>
  <si>
    <t>64000004</t>
  </si>
  <si>
    <t>64200000</t>
  </si>
  <si>
    <t>67800000</t>
  </si>
  <si>
    <t>TALLERES DIDACTICOS</t>
  </si>
  <si>
    <t>ALQUILER IMPRESORAS</t>
  </si>
  <si>
    <t>REPARACION Y CONSERVACION APLICACIONES INFORMATICAS</t>
  </si>
  <si>
    <t>SERVICIOS PROFESIONALES INDEP</t>
  </si>
  <si>
    <t>Primas de seguros.</t>
  </si>
  <si>
    <t>Telefonía y comunicaciones</t>
  </si>
  <si>
    <t>GASTOS DE VIAJE DEL PERSONAL</t>
  </si>
  <si>
    <t>NOMINA PERSONAL LAB FIJO</t>
  </si>
  <si>
    <t>NOMINA PERSONAL LABORAL TEMPORAL</t>
  </si>
  <si>
    <t>NOMINA PERSONAL ALTA DIRECCION</t>
  </si>
  <si>
    <t>Cotizaciones sociales a cargo del empleador.</t>
  </si>
  <si>
    <t>GASTOS EXTRAORDINARIOS</t>
  </si>
  <si>
    <t>12022000001460</t>
  </si>
  <si>
    <t>12022000002354</t>
  </si>
  <si>
    <t>12022000002353</t>
  </si>
  <si>
    <t>70100000</t>
  </si>
  <si>
    <t>INGRESOS CATALOGOS</t>
  </si>
  <si>
    <t>12022000002375</t>
  </si>
  <si>
    <t>12022000002405</t>
  </si>
  <si>
    <t>12022000002352</t>
  </si>
  <si>
    <t>12022000002379</t>
  </si>
  <si>
    <t>12022000002350</t>
  </si>
  <si>
    <t>12022000002406</t>
  </si>
  <si>
    <t>12022000002369</t>
  </si>
  <si>
    <t>12022000002368</t>
  </si>
  <si>
    <t>12022000002378</t>
  </si>
  <si>
    <t>12022000003254</t>
  </si>
  <si>
    <t>12022000001531</t>
  </si>
  <si>
    <t>12022000001533</t>
  </si>
  <si>
    <t>12022000001534</t>
  </si>
  <si>
    <t>12022000002360</t>
  </si>
  <si>
    <t>12022000001539</t>
  </si>
  <si>
    <t>12022000002301</t>
  </si>
  <si>
    <t>70100001</t>
  </si>
  <si>
    <t>74000004</t>
  </si>
  <si>
    <t>75010000</t>
  </si>
  <si>
    <t>IMAGENES DIGITALES</t>
  </si>
  <si>
    <t>TASA EXPLOTACION OBRAS</t>
  </si>
  <si>
    <t>Transferencias de la GVA</t>
  </si>
  <si>
    <t>12022000002376</t>
  </si>
  <si>
    <t>12022000002404</t>
  </si>
  <si>
    <t>12022000001538</t>
  </si>
  <si>
    <t>12022000002365</t>
  </si>
  <si>
    <t>12022000002367</t>
  </si>
  <si>
    <t>12022000002424</t>
  </si>
  <si>
    <t>12022000002349</t>
  </si>
  <si>
    <t>12022000002363</t>
  </si>
  <si>
    <t>12022000002364</t>
  </si>
  <si>
    <t>12022000002420</t>
  </si>
  <si>
    <t>12022000002421</t>
  </si>
  <si>
    <t>12022000002423</t>
  </si>
  <si>
    <t>12022000002417</t>
  </si>
  <si>
    <t>12022000002418</t>
  </si>
  <si>
    <t>12022000002384</t>
  </si>
  <si>
    <t>12022000002385</t>
  </si>
  <si>
    <t>12022000002383</t>
  </si>
  <si>
    <t>12022000002470</t>
  </si>
  <si>
    <t>12022000002419</t>
  </si>
  <si>
    <t>12022000002457</t>
  </si>
  <si>
    <t>12022000001542</t>
  </si>
  <si>
    <t>12022000001544</t>
  </si>
  <si>
    <t>12022000002387</t>
  </si>
  <si>
    <t>12022000002388</t>
  </si>
  <si>
    <t>12022000002386</t>
  </si>
  <si>
    <t>12022000002377</t>
  </si>
  <si>
    <t>12022000002422</t>
  </si>
  <si>
    <t>12022000002389</t>
  </si>
  <si>
    <t>12022000002390</t>
  </si>
  <si>
    <t>12022000005513</t>
  </si>
  <si>
    <t>70100002</t>
  </si>
  <si>
    <t>75010001</t>
  </si>
  <si>
    <t>INGRESOS PRESTAMO DE OBRAS</t>
  </si>
  <si>
    <t>Transferencias del Ministerio de Cultura</t>
  </si>
  <si>
    <t>12022000002373</t>
  </si>
  <si>
    <t>12022000002471</t>
  </si>
  <si>
    <t>12022000002472</t>
  </si>
  <si>
    <t>12022000002456</t>
  </si>
  <si>
    <t>12022000002458</t>
  </si>
  <si>
    <t>12022000002459</t>
  </si>
  <si>
    <t>12022000002460</t>
  </si>
  <si>
    <t>12022000002469</t>
  </si>
  <si>
    <t>12022000002473</t>
  </si>
  <si>
    <t>12022000002462</t>
  </si>
  <si>
    <t>12022000002463</t>
  </si>
  <si>
    <t>12022000002474</t>
  </si>
  <si>
    <t>12022000002391</t>
  </si>
  <si>
    <t>12022000002392</t>
  </si>
  <si>
    <t>12022000002393</t>
  </si>
  <si>
    <t>12022000002528</t>
  </si>
  <si>
    <t>12022000002374</t>
  </si>
  <si>
    <t>12022000002461</t>
  </si>
  <si>
    <t>12022000002546</t>
  </si>
  <si>
    <t>12022000002394</t>
  </si>
  <si>
    <t>12022000002297</t>
  </si>
  <si>
    <t>12022000006013</t>
  </si>
  <si>
    <t>INGRESOS EXTRAORDINARIOS</t>
  </si>
  <si>
    <t>12022000000714</t>
  </si>
  <si>
    <t>66800000</t>
  </si>
  <si>
    <t>Diferencias negativas de cambio.</t>
  </si>
  <si>
    <t>12022000002464</t>
  </si>
  <si>
    <t>12022000002532</t>
  </si>
  <si>
    <t>12022000002475</t>
  </si>
  <si>
    <t>12022000002466</t>
  </si>
  <si>
    <t>12022000002468</t>
  </si>
  <si>
    <t>12022000002519</t>
  </si>
  <si>
    <t>12022000002583</t>
  </si>
  <si>
    <t>12022000002584</t>
  </si>
  <si>
    <t>12022000002585</t>
  </si>
  <si>
    <t>12022000003655</t>
  </si>
  <si>
    <t>12022000003250</t>
  </si>
  <si>
    <t>12022000006382</t>
  </si>
  <si>
    <t>12022000002530</t>
  </si>
  <si>
    <t>12022000004256</t>
  </si>
  <si>
    <t>12022000003282</t>
  </si>
  <si>
    <t>12022000002465</t>
  </si>
  <si>
    <t>12022000002467</t>
  </si>
  <si>
    <t>12022000002518</t>
  </si>
  <si>
    <t>12022000003283</t>
  </si>
  <si>
    <t>12022000003279</t>
  </si>
  <si>
    <t>12022000003280</t>
  </si>
  <si>
    <t>12022000003281</t>
  </si>
  <si>
    <t>12022000003653</t>
  </si>
  <si>
    <t>12022000002298</t>
  </si>
  <si>
    <t>12022000003750</t>
  </si>
  <si>
    <t>12022000005527</t>
  </si>
  <si>
    <t>12022000004360</t>
  </si>
  <si>
    <t>74100002</t>
  </si>
  <si>
    <t>768</t>
  </si>
  <si>
    <t>CURSOS_TALLERES</t>
  </si>
  <si>
    <t>Diferencias positivas de cambio.</t>
  </si>
  <si>
    <t>12022000003672</t>
  </si>
  <si>
    <t>12022000004112</t>
  </si>
  <si>
    <t>12022000003664</t>
  </si>
  <si>
    <t>12022000003676</t>
  </si>
  <si>
    <t>12022000003647</t>
  </si>
  <si>
    <t>12022000003678</t>
  </si>
  <si>
    <t>12022000003684</t>
  </si>
  <si>
    <t>12022000003686</t>
  </si>
  <si>
    <t>12022000003690</t>
  </si>
  <si>
    <t>12022000003649</t>
  </si>
  <si>
    <t>12022000004146</t>
  </si>
  <si>
    <t>12022000004148</t>
  </si>
  <si>
    <t>12022000004059</t>
  </si>
  <si>
    <t>12022000004150</t>
  </si>
  <si>
    <t>12022000003651</t>
  </si>
  <si>
    <t>12022000003652</t>
  </si>
  <si>
    <t>12022000003717</t>
  </si>
  <si>
    <t>12022000003682</t>
  </si>
  <si>
    <t>12022000003687</t>
  </si>
  <si>
    <t>12022000004139</t>
  </si>
  <si>
    <t>12022000005487</t>
  </si>
  <si>
    <t>7500</t>
  </si>
  <si>
    <t>De la entidad o entidades propietarias.</t>
  </si>
  <si>
    <t>12022000004153</t>
  </si>
  <si>
    <t>12022000005318</t>
  </si>
  <si>
    <t>12022000005313</t>
  </si>
  <si>
    <t>12022000005312</t>
  </si>
  <si>
    <t>12022000005300</t>
  </si>
  <si>
    <t>12022000005316</t>
  </si>
  <si>
    <t>12022000005340</t>
  </si>
  <si>
    <t>12022000005314</t>
  </si>
  <si>
    <t>12022000005470</t>
  </si>
  <si>
    <t>12022000006361</t>
  </si>
  <si>
    <t>70500002</t>
  </si>
  <si>
    <t>74100000</t>
  </si>
  <si>
    <t>ENTRADAS IVAM</t>
  </si>
  <si>
    <t>12022000005311</t>
  </si>
  <si>
    <t>12022000005307</t>
  </si>
  <si>
    <t>12022000005309</t>
  </si>
  <si>
    <t>12022000005310</t>
  </si>
  <si>
    <t>12022000005502</t>
  </si>
  <si>
    <t>12022000005128</t>
  </si>
  <si>
    <t>12022000005504</t>
  </si>
  <si>
    <t>12022000005649</t>
  </si>
  <si>
    <t>12022000006325</t>
  </si>
  <si>
    <t>12022000005288</t>
  </si>
  <si>
    <t>12022000005289</t>
  </si>
  <si>
    <t>12022000005290</t>
  </si>
  <si>
    <t>12022000005345</t>
  </si>
  <si>
    <t>12022000005517</t>
  </si>
  <si>
    <t>12022000005648</t>
  </si>
  <si>
    <t>12022000005650</t>
  </si>
  <si>
    <t>12022000005905</t>
  </si>
  <si>
    <t>12022000005906</t>
  </si>
  <si>
    <t>12022000005285</t>
  </si>
  <si>
    <t>12022000005286</t>
  </si>
  <si>
    <t>12022000005903</t>
  </si>
  <si>
    <t>12022000005343</t>
  </si>
  <si>
    <t>12022000005344</t>
  </si>
  <si>
    <t>12022000005414</t>
  </si>
  <si>
    <t>12022000005904</t>
  </si>
  <si>
    <t>12022000006025</t>
  </si>
  <si>
    <t>12022000005374</t>
  </si>
  <si>
    <t>12022000005468</t>
  </si>
  <si>
    <t>70500005</t>
  </si>
  <si>
    <t>74100003</t>
  </si>
  <si>
    <t>OTROS INGRESS PREST. SERVICIOS</t>
  </si>
  <si>
    <t>12022000006023</t>
  </si>
  <si>
    <t>12022000006345</t>
  </si>
  <si>
    <t>12022000006591</t>
  </si>
  <si>
    <t>12022000006592</t>
  </si>
  <si>
    <t>12022000006594</t>
  </si>
  <si>
    <t>12022000005907</t>
  </si>
  <si>
    <t>12022000006680</t>
  </si>
  <si>
    <t>12022000006251</t>
  </si>
  <si>
    <t>12022000006150</t>
  </si>
  <si>
    <t>12022000006138</t>
  </si>
  <si>
    <t>12022000006149</t>
  </si>
  <si>
    <t>12022000006139</t>
  </si>
  <si>
    <t>12022000006180</t>
  </si>
  <si>
    <t>12022000006593</t>
  </si>
  <si>
    <t>12022000006026</t>
  </si>
  <si>
    <t>12022000006318</t>
  </si>
  <si>
    <t>12022000006242</t>
  </si>
  <si>
    <t>70500000</t>
  </si>
  <si>
    <t>INGRESOS AMIGOS IVAM INDIVIDUALES</t>
  </si>
  <si>
    <t>12022000006587</t>
  </si>
  <si>
    <t>12022000006588</t>
  </si>
  <si>
    <t>12022000007345</t>
  </si>
  <si>
    <t>12022000006589</t>
  </si>
  <si>
    <t>12022000006590</t>
  </si>
  <si>
    <t>12022000007344</t>
  </si>
  <si>
    <t>12022000006584</t>
  </si>
  <si>
    <t>12022000006681</t>
  </si>
  <si>
    <t>12022000006723</t>
  </si>
  <si>
    <t>70500001</t>
  </si>
  <si>
    <t>PATROCINADORES AMIGOS IVAM</t>
  </si>
  <si>
    <t>12022000006434</t>
  </si>
  <si>
    <t>12022000006471</t>
  </si>
  <si>
    <t>12022000006475</t>
  </si>
  <si>
    <t>12022000006479</t>
  </si>
  <si>
    <t>12022000006628</t>
  </si>
  <si>
    <t>12022000006629</t>
  </si>
  <si>
    <t>12022000006656</t>
  </si>
  <si>
    <t>12022000006662</t>
  </si>
  <si>
    <t>12022000006663</t>
  </si>
  <si>
    <t>12022000006728</t>
  </si>
  <si>
    <t>12022000006733</t>
  </si>
  <si>
    <t>12022000006813</t>
  </si>
  <si>
    <t>12022000006820</t>
  </si>
  <si>
    <t>12022000006961</t>
  </si>
  <si>
    <t>12022000006986</t>
  </si>
  <si>
    <t>12022000006987</t>
  </si>
  <si>
    <t>12022000006988</t>
  </si>
  <si>
    <t>12022000006989</t>
  </si>
  <si>
    <t>12022000007007</t>
  </si>
  <si>
    <t>12022000007030</t>
  </si>
  <si>
    <t>12022000007031</t>
  </si>
  <si>
    <t>12022000007190</t>
  </si>
  <si>
    <t>12022000006456</t>
  </si>
  <si>
    <t>12022000006473</t>
  </si>
  <si>
    <t>12022000006583</t>
  </si>
  <si>
    <t>12022000006642</t>
  </si>
  <si>
    <t>12022000006648</t>
  </si>
  <si>
    <t>12022000006844</t>
  </si>
  <si>
    <t>12022000006845</t>
  </si>
  <si>
    <t>12022000006949</t>
  </si>
  <si>
    <t>12022000006573</t>
  </si>
  <si>
    <t>12022000006643</t>
  </si>
  <si>
    <t>12022000006977</t>
  </si>
  <si>
    <t>12022000007022</t>
  </si>
  <si>
    <t>12022000007174</t>
  </si>
  <si>
    <t>12022000006956</t>
  </si>
  <si>
    <t>12022000006836</t>
  </si>
  <si>
    <t>12022000007028</t>
  </si>
  <si>
    <t>12022000006467</t>
  </si>
  <si>
    <t>12022000006468</t>
  </si>
  <si>
    <t>12022000006470</t>
  </si>
  <si>
    <t>12022000006576</t>
  </si>
  <si>
    <t>12022000006577</t>
  </si>
  <si>
    <t>12022000006580</t>
  </si>
  <si>
    <t>12022000006821</t>
  </si>
  <si>
    <t>12022000006823</t>
  </si>
  <si>
    <t>12022000006826</t>
  </si>
  <si>
    <t>12022000006827</t>
  </si>
  <si>
    <t>12022000006847</t>
  </si>
  <si>
    <t>12022000006945</t>
  </si>
  <si>
    <t>12022000006960</t>
  </si>
  <si>
    <t>12022000006998</t>
  </si>
  <si>
    <t>12022000006999</t>
  </si>
  <si>
    <t>12022000007000</t>
  </si>
  <si>
    <t>12022000007002</t>
  </si>
  <si>
    <t>12022000007014</t>
  </si>
  <si>
    <t>12022000007017</t>
  </si>
  <si>
    <t>12022000007018</t>
  </si>
  <si>
    <t>12022000007020</t>
  </si>
  <si>
    <t>12022000007021</t>
  </si>
  <si>
    <t>12022000007023</t>
  </si>
  <si>
    <t>12022000007032</t>
  </si>
  <si>
    <t>12022000007188</t>
  </si>
  <si>
    <t>12022000007192</t>
  </si>
  <si>
    <t>12022000007195</t>
  </si>
  <si>
    <t>12022000007196</t>
  </si>
  <si>
    <t>12022000007209</t>
  </si>
  <si>
    <t>12022000006469</t>
  </si>
  <si>
    <t>12022000006638</t>
  </si>
  <si>
    <t>12022000006649</t>
  </si>
  <si>
    <t>12022000006655</t>
  </si>
  <si>
    <t>12022000006660</t>
  </si>
  <si>
    <t>12022000006666</t>
  </si>
  <si>
    <t>12022000006828</t>
  </si>
  <si>
    <t>12022000006829</t>
  </si>
  <si>
    <t>12022000006838</t>
  </si>
  <si>
    <t>12022000006863</t>
  </si>
  <si>
    <t>12022000006980</t>
  </si>
  <si>
    <t>12022000006991</t>
  </si>
  <si>
    <t>12022000007033</t>
  </si>
  <si>
    <t>12022000007164</t>
  </si>
  <si>
    <t>12022000007176</t>
  </si>
  <si>
    <t>12022000007177</t>
  </si>
  <si>
    <t>12022000007194</t>
  </si>
  <si>
    <t>12022000007203</t>
  </si>
  <si>
    <t>12022000006730</t>
  </si>
  <si>
    <t>12022000006849</t>
  </si>
  <si>
    <t>12022000007165</t>
  </si>
  <si>
    <t>12022000007166</t>
  </si>
  <si>
    <t>12022000007181</t>
  </si>
  <si>
    <t>12022000007208</t>
  </si>
  <si>
    <t>12022000007210</t>
  </si>
  <si>
    <t>12022000007211</t>
  </si>
  <si>
    <t>12022000006812</t>
  </si>
  <si>
    <t>12022000007187</t>
  </si>
  <si>
    <t>12022000007191</t>
  </si>
  <si>
    <t>12022000006975</t>
  </si>
  <si>
    <t>12022000006976</t>
  </si>
  <si>
    <t>12022000006462</t>
  </si>
  <si>
    <t>12022000006463</t>
  </si>
  <si>
    <t>12022000006466</t>
  </si>
  <si>
    <t>12022000006472</t>
  </si>
  <si>
    <t>12022000006581</t>
  </si>
  <si>
    <t>12022000006582</t>
  </si>
  <si>
    <t>12022000006615</t>
  </si>
  <si>
    <t>12022000006633</t>
  </si>
  <si>
    <t>12022000007008</t>
  </si>
  <si>
    <t>12022000007009</t>
  </si>
  <si>
    <t>12022000007012</t>
  </si>
  <si>
    <t>12022000007019</t>
  </si>
  <si>
    <t>12022000006575</t>
  </si>
  <si>
    <t>12022000006978</t>
  </si>
  <si>
    <t>12022000007024</t>
  </si>
  <si>
    <t>12022000006465</t>
  </si>
  <si>
    <t>12022000006636</t>
  </si>
  <si>
    <t>12022000006819</t>
  </si>
  <si>
    <t>12022000006854</t>
  </si>
  <si>
    <t>12022000007011</t>
  </si>
  <si>
    <t>12022000007029</t>
  </si>
  <si>
    <t>12022000006454</t>
  </si>
  <si>
    <t>12022000006480</t>
  </si>
  <si>
    <t>12022000006482</t>
  </si>
  <si>
    <t>12022000006485</t>
  </si>
  <si>
    <t>12022000006486</t>
  </si>
  <si>
    <t>12022000006634</t>
  </si>
  <si>
    <t>12022000006639</t>
  </si>
  <si>
    <t>12022000006641</t>
  </si>
  <si>
    <t>12022000006644</t>
  </si>
  <si>
    <t>12022000006673</t>
  </si>
  <si>
    <t>12022000006725</t>
  </si>
  <si>
    <t>12022000006850</t>
  </si>
  <si>
    <t>12022000006851</t>
  </si>
  <si>
    <t>12022000006852</t>
  </si>
  <si>
    <t>12022000006853</t>
  </si>
  <si>
    <t>12022000006856</t>
  </si>
  <si>
    <t>12022000006861</t>
  </si>
  <si>
    <t>12022000006862</t>
  </si>
  <si>
    <t>12022000006955</t>
  </si>
  <si>
    <t>12022000006959</t>
  </si>
  <si>
    <t>12022000006974</t>
  </si>
  <si>
    <t>12022000006992</t>
  </si>
  <si>
    <t>12022000006997</t>
  </si>
  <si>
    <t>12022000007001</t>
  </si>
  <si>
    <t>12022000007034</t>
  </si>
  <si>
    <t>12022000007167</t>
  </si>
  <si>
    <t>12022000007173</t>
  </si>
  <si>
    <t>12022000007175</t>
  </si>
  <si>
    <t>12022000007182</t>
  </si>
  <si>
    <t>12022000007183</t>
  </si>
  <si>
    <t>12022000007189</t>
  </si>
  <si>
    <t>12022000007193</t>
  </si>
  <si>
    <t>12022000007197</t>
  </si>
  <si>
    <t>12022000007199</t>
  </si>
  <si>
    <t>12022000007202</t>
  </si>
  <si>
    <t>12022000007215</t>
  </si>
  <si>
    <t>12022000006981</t>
  </si>
  <si>
    <t>12022000006487</t>
  </si>
  <si>
    <t>12022000006572</t>
  </si>
  <si>
    <t>12022000006658</t>
  </si>
  <si>
    <t>12022000006664</t>
  </si>
  <si>
    <t>12022000006727</t>
  </si>
  <si>
    <t>12022000006731</t>
  </si>
  <si>
    <t>12022000006732</t>
  </si>
  <si>
    <t>12022000006817</t>
  </si>
  <si>
    <t>12022000006840</t>
  </si>
  <si>
    <t>12022000006841</t>
  </si>
  <si>
    <t>12022000006842</t>
  </si>
  <si>
    <t>12022000006846</t>
  </si>
  <si>
    <t>12022000006982</t>
  </si>
  <si>
    <t>12022000006994</t>
  </si>
  <si>
    <t>12022000007013</t>
  </si>
  <si>
    <t>12022000007214</t>
  </si>
  <si>
    <t>12022000006460</t>
  </si>
  <si>
    <t>12022000006659</t>
  </si>
  <si>
    <t>12022000006729</t>
  </si>
  <si>
    <t>12022000006839</t>
  </si>
  <si>
    <t>12022000006990</t>
  </si>
  <si>
    <t>12022000007003</t>
  </si>
  <si>
    <t>12022000007180</t>
  </si>
  <si>
    <t>12022000007200</t>
  </si>
  <si>
    <t>12022000006461</t>
  </si>
  <si>
    <t>12022000006478</t>
  </si>
  <si>
    <t>12022000006613</t>
  </si>
  <si>
    <t>12022000007170</t>
  </si>
  <si>
    <t>12022000007184</t>
  </si>
  <si>
    <t>12022000007185</t>
  </si>
  <si>
    <t>12022000006814</t>
  </si>
  <si>
    <t>12022000006818</t>
  </si>
  <si>
    <t>12022000006822</t>
  </si>
  <si>
    <t>12022000006824</t>
  </si>
  <si>
    <t>12022000006825</t>
  </si>
  <si>
    <t>12022000006830</t>
  </si>
  <si>
    <t>12022000006848</t>
  </si>
  <si>
    <t>12022000006855</t>
  </si>
  <si>
    <t>12022000007168</t>
  </si>
  <si>
    <t>12022000007171</t>
  </si>
  <si>
    <t>12022000007172</t>
  </si>
  <si>
    <t>12022000006515</t>
  </si>
  <si>
    <t>12022000006516</t>
  </si>
  <si>
    <t>12022000006646</t>
  </si>
  <si>
    <t>12022000006811</t>
  </si>
  <si>
    <t>12022000006816</t>
  </si>
  <si>
    <t>12022000006860</t>
  </si>
  <si>
    <t>12022000006864</t>
  </si>
  <si>
    <t>12022000006865</t>
  </si>
  <si>
    <t>12022000006866</t>
  </si>
  <si>
    <t>12022000006954</t>
  </si>
  <si>
    <t>12022000006957</t>
  </si>
  <si>
    <t>12022000006958</t>
  </si>
  <si>
    <t>12022000006985</t>
  </si>
  <si>
    <t>12022000006993</t>
  </si>
  <si>
    <t>12022000006995</t>
  </si>
  <si>
    <t>12022000007205</t>
  </si>
  <si>
    <t>12022000007217</t>
  </si>
  <si>
    <t>12022000007283</t>
  </si>
  <si>
    <t>12022000006637</t>
  </si>
  <si>
    <t>12022000007198</t>
  </si>
  <si>
    <t>12022000006579</t>
  </si>
  <si>
    <t>12022000007207</t>
  </si>
  <si>
    <t>12022000006630</t>
  </si>
  <si>
    <t>12022000006843</t>
  </si>
  <si>
    <t>12022000007212</t>
  </si>
  <si>
    <t>12022000006464</t>
  </si>
  <si>
    <t>12022000007006</t>
  </si>
  <si>
    <t>12022000007169</t>
  </si>
  <si>
    <t>12022000006635</t>
  </si>
  <si>
    <t>12022000006647</t>
  </si>
  <si>
    <t>12022000007025</t>
  </si>
  <si>
    <t>12022000007026</t>
  </si>
  <si>
    <t>12022000007027</t>
  </si>
  <si>
    <t>12022000007336</t>
  </si>
  <si>
    <t>12022000006452</t>
  </si>
  <si>
    <t>12022000006453</t>
  </si>
  <si>
    <t>12022000006455</t>
  </si>
  <si>
    <t>12022000006457</t>
  </si>
  <si>
    <t>12022000006458</t>
  </si>
  <si>
    <t>12022000006459</t>
  </si>
  <si>
    <t>12022000006483</t>
  </si>
  <si>
    <t>12022000006484</t>
  </si>
  <si>
    <t>12022000006574</t>
  </si>
  <si>
    <t>12022000006650</t>
  </si>
  <si>
    <t>12022000006651</t>
  </si>
  <si>
    <t>12022000006652</t>
  </si>
  <si>
    <t>12022000006653</t>
  </si>
  <si>
    <t>12022000006654</t>
  </si>
  <si>
    <t>12022000006661</t>
  </si>
  <si>
    <t>12022000006665</t>
  </si>
  <si>
    <t>12022000006726</t>
  </si>
  <si>
    <t>12022000006831</t>
  </si>
  <si>
    <t>12022000006832</t>
  </si>
  <si>
    <t>12022000006833</t>
  </si>
  <si>
    <t>12022000006834</t>
  </si>
  <si>
    <t>12022000006835</t>
  </si>
  <si>
    <t>12022000006857</t>
  </si>
  <si>
    <t>12022000006858</t>
  </si>
  <si>
    <t>12022000006859</t>
  </si>
  <si>
    <t>12022000006946</t>
  </si>
  <si>
    <t>12022000006947</t>
  </si>
  <si>
    <t>12022000006948</t>
  </si>
  <si>
    <t>12022000006950</t>
  </si>
  <si>
    <t>12022000006951</t>
  </si>
  <si>
    <t>12022000006952</t>
  </si>
  <si>
    <t>12022000006953</t>
  </si>
  <si>
    <t>12022000006962</t>
  </si>
  <si>
    <t>12022000006963</t>
  </si>
  <si>
    <t>12022000006964</t>
  </si>
  <si>
    <t>12022000006965</t>
  </si>
  <si>
    <t>12022000006966</t>
  </si>
  <si>
    <t>12022000006967</t>
  </si>
  <si>
    <t>12022000006968</t>
  </si>
  <si>
    <t>12022000006969</t>
  </si>
  <si>
    <t>12022000006970</t>
  </si>
  <si>
    <t>12022000006971</t>
  </si>
  <si>
    <t>12022000006972</t>
  </si>
  <si>
    <t>12022000006973</t>
  </si>
  <si>
    <t>12022000006979</t>
  </si>
  <si>
    <t>12022000006984</t>
  </si>
  <si>
    <t>12022000006996</t>
  </si>
  <si>
    <t>12022000007206</t>
  </si>
  <si>
    <t>12022000007213</t>
  </si>
  <si>
    <t>12022000006474</t>
  </si>
  <si>
    <t>12022000006578</t>
  </si>
  <si>
    <t>12022000006614</t>
  </si>
  <si>
    <t>12022000006631</t>
  </si>
  <si>
    <t>12022000006837</t>
  </si>
  <si>
    <t>12022000007004</t>
  </si>
  <si>
    <t>12022000007005</t>
  </si>
  <si>
    <t>12022000007179</t>
  </si>
  <si>
    <t>12022000006815</t>
  </si>
  <si>
    <t>12022000007201</t>
  </si>
  <si>
    <t>12022000006671</t>
  </si>
  <si>
    <t>12022000006672</t>
  </si>
  <si>
    <t>12022000007321</t>
  </si>
  <si>
    <t>12022000007346</t>
  </si>
  <si>
    <t>LIBROS Y PUBLICACION</t>
  </si>
  <si>
    <t>IMPRESION DE CATALOGOS</t>
  </si>
  <si>
    <t>DISEÑO CATALOGOS</t>
  </si>
  <si>
    <t>MATERIAL FUNGIBLE INFORMATICA</t>
  </si>
  <si>
    <t>DISEÑO EXPOSICION ARTISTA</t>
  </si>
  <si>
    <t>ALQUILERES</t>
  </si>
  <si>
    <t>REPARACION Y CONSERVACION INSTALACIONES</t>
  </si>
  <si>
    <t>Limpieza</t>
  </si>
  <si>
    <t>REPARACION Y CONSERVACION MAQUINARIA</t>
  </si>
  <si>
    <t>Transportes.</t>
  </si>
  <si>
    <t>Energía eléctrica.</t>
  </si>
  <si>
    <t>Agua.</t>
  </si>
  <si>
    <t>Servicios de seguridad</t>
  </si>
  <si>
    <t>Comunicaciones (menjaseria y correos)</t>
  </si>
  <si>
    <t>Derechos autor y préstamos obra</t>
  </si>
  <si>
    <t>Servicios auxiliares de atención al público</t>
  </si>
  <si>
    <t>64400000</t>
  </si>
  <si>
    <t>GASTOS FORMACION/FERIAS/CONGRESOS</t>
  </si>
  <si>
    <t>6671</t>
  </si>
  <si>
    <t>Con otras entidades.</t>
  </si>
  <si>
    <t>12022000005843</t>
  </si>
  <si>
    <t>12022000005941</t>
  </si>
  <si>
    <t>12022000006043</t>
  </si>
  <si>
    <t>12022000006064</t>
  </si>
  <si>
    <t>12022000006066</t>
  </si>
  <si>
    <t>12022000006166</t>
  </si>
  <si>
    <t>12022000006173</t>
  </si>
  <si>
    <t>12022000006157</t>
  </si>
  <si>
    <t>12022000006158</t>
  </si>
  <si>
    <t>12022000006225</t>
  </si>
  <si>
    <t>12022000005926</t>
  </si>
  <si>
    <t>12022000006168</t>
  </si>
  <si>
    <t>12022000006223</t>
  </si>
  <si>
    <t>12022000005930</t>
  </si>
  <si>
    <t>12022000005940</t>
  </si>
  <si>
    <t>12022000005877</t>
  </si>
  <si>
    <t>12022000005878</t>
  </si>
  <si>
    <t>12022000005921</t>
  </si>
  <si>
    <t>12022000005932</t>
  </si>
  <si>
    <t>12022000005942</t>
  </si>
  <si>
    <t>12022000005943</t>
  </si>
  <si>
    <t>12022000006057</t>
  </si>
  <si>
    <t>12022000006058</t>
  </si>
  <si>
    <t>12022000006222</t>
  </si>
  <si>
    <t>12022000006227</t>
  </si>
  <si>
    <t>12022000006231</t>
  </si>
  <si>
    <t>12022000006002</t>
  </si>
  <si>
    <t>12022000006053</t>
  </si>
  <si>
    <t>12022000006167</t>
  </si>
  <si>
    <t>12022000006214</t>
  </si>
  <si>
    <t>12022000006078</t>
  </si>
  <si>
    <t>12022000006079</t>
  </si>
  <si>
    <t>12022000005924</t>
  </si>
  <si>
    <t>12022000006041</t>
  </si>
  <si>
    <t>12022000005931</t>
  </si>
  <si>
    <t>12022000006046</t>
  </si>
  <si>
    <t>12022000006040</t>
  </si>
  <si>
    <t>12022000006042</t>
  </si>
  <si>
    <t>12022000005922</t>
  </si>
  <si>
    <t>12022000005923</t>
  </si>
  <si>
    <t>12022000005944</t>
  </si>
  <si>
    <t>12022000005945</t>
  </si>
  <si>
    <t>12022000005946</t>
  </si>
  <si>
    <t>12022000005947</t>
  </si>
  <si>
    <t>12022000005948</t>
  </si>
  <si>
    <t>12022000005952</t>
  </si>
  <si>
    <t>12022000005954</t>
  </si>
  <si>
    <t>12022000005956</t>
  </si>
  <si>
    <t>12022000006054</t>
  </si>
  <si>
    <t>12022000006060</t>
  </si>
  <si>
    <t>12022000006068</t>
  </si>
  <si>
    <t>12022000006070</t>
  </si>
  <si>
    <t>12022000006074</t>
  </si>
  <si>
    <t>12022000006076</t>
  </si>
  <si>
    <t>12022000006080</t>
  </si>
  <si>
    <t>12022000006159</t>
  </si>
  <si>
    <t>12022000006161</t>
  </si>
  <si>
    <t>12022000006162</t>
  </si>
  <si>
    <t>12022000006317</t>
  </si>
  <si>
    <t>12022000005929</t>
  </si>
  <si>
    <t>12022000006135</t>
  </si>
  <si>
    <t>12022000006045</t>
  </si>
  <si>
    <t>12022000006056</t>
  </si>
  <si>
    <t>12022000006169</t>
  </si>
  <si>
    <t>12022000006179</t>
  </si>
  <si>
    <t>12022000006160</t>
  </si>
  <si>
    <t>12022000005917</t>
  </si>
  <si>
    <t>12022000005918</t>
  </si>
  <si>
    <t>12022000005919</t>
  </si>
  <si>
    <t>12022000005927</t>
  </si>
  <si>
    <t>12022000005949</t>
  </si>
  <si>
    <t>12022000005950</t>
  </si>
  <si>
    <t>12022000005955</t>
  </si>
  <si>
    <t>12022000006065</t>
  </si>
  <si>
    <t>12022000006067</t>
  </si>
  <si>
    <t>12022000006069</t>
  </si>
  <si>
    <t>12022000006156</t>
  </si>
  <si>
    <t>12022000005855</t>
  </si>
  <si>
    <t>12022000005886</t>
  </si>
  <si>
    <t>12022000006059</t>
  </si>
  <si>
    <t>12022000006075</t>
  </si>
  <si>
    <t>12022000006210</t>
  </si>
  <si>
    <t>12022000006170</t>
  </si>
  <si>
    <t>12022000006212</t>
  </si>
  <si>
    <t>12022000006220</t>
  </si>
  <si>
    <t>12022000006224</t>
  </si>
  <si>
    <t>12022000006247</t>
  </si>
  <si>
    <t>12022000006385</t>
  </si>
  <si>
    <t>12022000005928</t>
  </si>
  <si>
    <t>12022000005933</t>
  </si>
  <si>
    <t>12022000005938</t>
  </si>
  <si>
    <t>12022000005939</t>
  </si>
  <si>
    <t>12022000006039</t>
  </si>
  <si>
    <t>12022000005925</t>
  </si>
  <si>
    <t>12022000006038</t>
  </si>
  <si>
    <t>12022000005876</t>
  </si>
  <si>
    <t>12022000006172</t>
  </si>
  <si>
    <t>12022000006314</t>
  </si>
  <si>
    <t>12022000006072</t>
  </si>
  <si>
    <t>12022000006416</t>
  </si>
  <si>
    <t>12022000005875</t>
  </si>
  <si>
    <t>12022000005915</t>
  </si>
  <si>
    <t>12022000005916</t>
  </si>
  <si>
    <t>12022000005934</t>
  </si>
  <si>
    <t>12022000005937</t>
  </si>
  <si>
    <t>12022000006035</t>
  </si>
  <si>
    <t>12022000006036</t>
  </si>
  <si>
    <t>12022000006037</t>
  </si>
  <si>
    <t>12022000006047</t>
  </si>
  <si>
    <t>12022000006048</t>
  </si>
  <si>
    <t>12022000006050</t>
  </si>
  <si>
    <t>12022000006051</t>
  </si>
  <si>
    <t>12022000006052</t>
  </si>
  <si>
    <t>12022000006055</t>
  </si>
  <si>
    <t>12022000006061</t>
  </si>
  <si>
    <t>12022000006062</t>
  </si>
  <si>
    <t>12022000006073</t>
  </si>
  <si>
    <t>12022000006077</t>
  </si>
  <si>
    <t>12022000006163</t>
  </si>
  <si>
    <t>12022000006164</t>
  </si>
  <si>
    <t>12022000006165</t>
  </si>
  <si>
    <t>12022000006215</t>
  </si>
  <si>
    <t>12022000006216</t>
  </si>
  <si>
    <t>12022000006217</t>
  </si>
  <si>
    <t>12022000006218</t>
  </si>
  <si>
    <t>12022000006219</t>
  </si>
  <si>
    <t>12022000006228</t>
  </si>
  <si>
    <t>12022000006229</t>
  </si>
  <si>
    <t>12022000005914</t>
  </si>
  <si>
    <t>12022000006171</t>
  </si>
  <si>
    <t>12022000005953</t>
  </si>
  <si>
    <t>12022000006174</t>
  </si>
  <si>
    <t>65200000</t>
  </si>
  <si>
    <t>Transferencias corrientes</t>
  </si>
  <si>
    <t>12022000005186</t>
  </si>
  <si>
    <t>12022000005387</t>
  </si>
  <si>
    <t>12022000005403</t>
  </si>
  <si>
    <t>12022000005404</t>
  </si>
  <si>
    <t>12022000005407</t>
  </si>
  <si>
    <t>12022000005408</t>
  </si>
  <si>
    <t>12022000005409</t>
  </si>
  <si>
    <t>12022000005425</t>
  </si>
  <si>
    <t>12022000005428</t>
  </si>
  <si>
    <t>12022000005429</t>
  </si>
  <si>
    <t>12022000005488</t>
  </si>
  <si>
    <t>12022000005489</t>
  </si>
  <si>
    <t>12022000005512</t>
  </si>
  <si>
    <t>12022000005728</t>
  </si>
  <si>
    <t>12022000005485</t>
  </si>
  <si>
    <t>12022000006203</t>
  </si>
  <si>
    <t>12022000006235</t>
  </si>
  <si>
    <t>12022000005179</t>
  </si>
  <si>
    <t>12022000005178</t>
  </si>
  <si>
    <t>12022000005775</t>
  </si>
  <si>
    <t>12022000005421</t>
  </si>
  <si>
    <t>12022000005426</t>
  </si>
  <si>
    <t>12022000005460</t>
  </si>
  <si>
    <t>12022000005461</t>
  </si>
  <si>
    <t>12022000005462</t>
  </si>
  <si>
    <t>12022000005463</t>
  </si>
  <si>
    <t>12022000005665</t>
  </si>
  <si>
    <t>12022000005666</t>
  </si>
  <si>
    <t>12022000005717</t>
  </si>
  <si>
    <t>12022000005773</t>
  </si>
  <si>
    <t>12022000005177</t>
  </si>
  <si>
    <t>12022000005210</t>
  </si>
  <si>
    <t>12022000005450</t>
  </si>
  <si>
    <t>12022000005451</t>
  </si>
  <si>
    <t>12022000005456</t>
  </si>
  <si>
    <t>12022000005457</t>
  </si>
  <si>
    <t>12022000005458</t>
  </si>
  <si>
    <t>12022000005669</t>
  </si>
  <si>
    <t>12022000005713</t>
  </si>
  <si>
    <t>12022000005718</t>
  </si>
  <si>
    <t>12022000005183</t>
  </si>
  <si>
    <t>12022000005184</t>
  </si>
  <si>
    <t>12022000005711</t>
  </si>
  <si>
    <t>12022000005712</t>
  </si>
  <si>
    <t>12022000005182</t>
  </si>
  <si>
    <t>12022000005199</t>
  </si>
  <si>
    <t>12022000005201</t>
  </si>
  <si>
    <t>12022000005202</t>
  </si>
  <si>
    <t>12022000005204</t>
  </si>
  <si>
    <t>12022000005207</t>
  </si>
  <si>
    <t>12022000005209</t>
  </si>
  <si>
    <t>12022000005388</t>
  </si>
  <si>
    <t>12022000005422</t>
  </si>
  <si>
    <t>12022000005427</t>
  </si>
  <si>
    <t>12022000005477</t>
  </si>
  <si>
    <t>12022000005191</t>
  </si>
  <si>
    <t>12022000005424</t>
  </si>
  <si>
    <t>12022000005185</t>
  </si>
  <si>
    <t>12022000005190</t>
  </si>
  <si>
    <t>12022000005200</t>
  </si>
  <si>
    <t>12022000005208</t>
  </si>
  <si>
    <t>12022000005459</t>
  </si>
  <si>
    <t>12022000005466</t>
  </si>
  <si>
    <t>12022000005475</t>
  </si>
  <si>
    <t>12022000005655</t>
  </si>
  <si>
    <t>12022000005660</t>
  </si>
  <si>
    <t>12022000005715</t>
  </si>
  <si>
    <t>12022000005189</t>
  </si>
  <si>
    <t>12022000005193</t>
  </si>
  <si>
    <t>12022000005196</t>
  </si>
  <si>
    <t>12022000005197</t>
  </si>
  <si>
    <t>12022000005399</t>
  </si>
  <si>
    <t>12022000005412</t>
  </si>
  <si>
    <t>12022000005413</t>
  </si>
  <si>
    <t>12022000005423</t>
  </si>
  <si>
    <t>12022000005449</t>
  </si>
  <si>
    <t>12022000005452</t>
  </si>
  <si>
    <t>12022000005453</t>
  </si>
  <si>
    <t>12022000005467</t>
  </si>
  <si>
    <t>12022000005474</t>
  </si>
  <si>
    <t>12022000005659</t>
  </si>
  <si>
    <t>12022000005663</t>
  </si>
  <si>
    <t>12022000005664</t>
  </si>
  <si>
    <t>12022000005667</t>
  </si>
  <si>
    <t>12022000005727</t>
  </si>
  <si>
    <t>12022000005714</t>
  </si>
  <si>
    <t>12022000005484</t>
  </si>
  <si>
    <t>12022000005766</t>
  </si>
  <si>
    <t>12022000005211</t>
  </si>
  <si>
    <t>12022000005410</t>
  </si>
  <si>
    <t>12022000005767</t>
  </si>
  <si>
    <t>12022000005170</t>
  </si>
  <si>
    <t>12022000005171</t>
  </si>
  <si>
    <t>12022000005172</t>
  </si>
  <si>
    <t>12022000005173</t>
  </si>
  <si>
    <t>12022000005174</t>
  </si>
  <si>
    <t>12022000005175</t>
  </si>
  <si>
    <t>12022000005176</t>
  </si>
  <si>
    <t>12022000005194</t>
  </si>
  <si>
    <t>12022000005198</t>
  </si>
  <si>
    <t>12022000005454</t>
  </si>
  <si>
    <t>12022000005455</t>
  </si>
  <si>
    <t>12022000005481</t>
  </si>
  <si>
    <t>12022000005401</t>
  </si>
  <si>
    <t>12022000005420</t>
  </si>
  <si>
    <t>12022000005479</t>
  </si>
  <si>
    <t>12022000005482</t>
  </si>
  <si>
    <t>12022000005657</t>
  </si>
  <si>
    <t>12022000005670</t>
  </si>
  <si>
    <t>12022000005683</t>
  </si>
  <si>
    <t>12022000005693</t>
  </si>
  <si>
    <t>12022000005694</t>
  </si>
  <si>
    <t>12022000005696</t>
  </si>
  <si>
    <t>12022000005203</t>
  </si>
  <si>
    <t>12022000005180</t>
  </si>
  <si>
    <t>12022000005181</t>
  </si>
  <si>
    <t>12022000005188</t>
  </si>
  <si>
    <t>12022000005206</t>
  </si>
  <si>
    <t>12022000005205</t>
  </si>
  <si>
    <t>12022000005771</t>
  </si>
  <si>
    <t>12022000005192</t>
  </si>
  <si>
    <t>12022000005195</t>
  </si>
  <si>
    <t>12022000005386</t>
  </si>
  <si>
    <t>12022000005476</t>
  </si>
  <si>
    <t>12022000005478</t>
  </si>
  <si>
    <t>12022000005406</t>
  </si>
  <si>
    <t>12022000005430</t>
  </si>
  <si>
    <t>12022000005862</t>
  </si>
  <si>
    <t>12022000005389</t>
  </si>
  <si>
    <t>12022000005390</t>
  </si>
  <si>
    <t>12022000005391</t>
  </si>
  <si>
    <t>12022000005392</t>
  </si>
  <si>
    <t>12022000005393</t>
  </si>
  <si>
    <t>12022000005394</t>
  </si>
  <si>
    <t>12022000005395</t>
  </si>
  <si>
    <t>12022000005396</t>
  </si>
  <si>
    <t>12022000005397</t>
  </si>
  <si>
    <t>12022000005405</t>
  </si>
  <si>
    <t>12022000005411</t>
  </si>
  <si>
    <t>12022000005472</t>
  </si>
  <si>
    <t>12022000005765</t>
  </si>
  <si>
    <t>12022000005768</t>
  </si>
  <si>
    <t>12022000005769</t>
  </si>
  <si>
    <t>12022000005770</t>
  </si>
  <si>
    <t>12022000005774</t>
  </si>
  <si>
    <t>12022000005729</t>
  </si>
  <si>
    <t>12022000005730</t>
  </si>
  <si>
    <t>12022000005745</t>
  </si>
  <si>
    <t>12022000005465</t>
  </si>
  <si>
    <t>12022000005473</t>
  </si>
  <si>
    <t>12022000005851</t>
  </si>
  <si>
    <t>12022000005622</t>
  </si>
  <si>
    <t>12022000005623</t>
  </si>
  <si>
    <t>12022000005716</t>
  </si>
  <si>
    <t>12022000005464</t>
  </si>
  <si>
    <t>Amigos del IVAM</t>
  </si>
  <si>
    <t>12022000004576</t>
  </si>
  <si>
    <t>12022000004579</t>
  </si>
  <si>
    <t>12022000004580</t>
  </si>
  <si>
    <t>12022000004649</t>
  </si>
  <si>
    <t>12022000004651</t>
  </si>
  <si>
    <t>12022000004652</t>
  </si>
  <si>
    <t>12022000004665</t>
  </si>
  <si>
    <t>12022000004670</t>
  </si>
  <si>
    <t>12022000004678</t>
  </si>
  <si>
    <t>12022000004699</t>
  </si>
  <si>
    <t>12022000004747</t>
  </si>
  <si>
    <t>12022000004758</t>
  </si>
  <si>
    <t>12022000005066</t>
  </si>
  <si>
    <t>12022000004548</t>
  </si>
  <si>
    <t>12022000004612</t>
  </si>
  <si>
    <t>12022000004564</t>
  </si>
  <si>
    <t>12022000004573</t>
  </si>
  <si>
    <t>12022000004575</t>
  </si>
  <si>
    <t>12022000004581</t>
  </si>
  <si>
    <t>12022000004622</t>
  </si>
  <si>
    <t>12022000004664</t>
  </si>
  <si>
    <t>12022000004667</t>
  </si>
  <si>
    <t>12022000004684</t>
  </si>
  <si>
    <t>12022000004693</t>
  </si>
  <si>
    <t>12022000004697</t>
  </si>
  <si>
    <t>12022000004698</t>
  </si>
  <si>
    <t>12022000004700</t>
  </si>
  <si>
    <t>12022000004702</t>
  </si>
  <si>
    <t>12022000004742</t>
  </si>
  <si>
    <t>12022000004748</t>
  </si>
  <si>
    <t>12022000004756</t>
  </si>
  <si>
    <t>12022000004759</t>
  </si>
  <si>
    <t>12022000004760</t>
  </si>
  <si>
    <t>12022000004542</t>
  </si>
  <si>
    <t>12022000004543</t>
  </si>
  <si>
    <t>12022000004544</t>
  </si>
  <si>
    <t>12022000004690</t>
  </si>
  <si>
    <t>12022000004703</t>
  </si>
  <si>
    <t>12022000004545</t>
  </si>
  <si>
    <t>12022000004547</t>
  </si>
  <si>
    <t>12022000004558</t>
  </si>
  <si>
    <t>12022000004562</t>
  </si>
  <si>
    <t>12022000004563</t>
  </si>
  <si>
    <t>12022000004567</t>
  </si>
  <si>
    <t>12022000004595</t>
  </si>
  <si>
    <t>12022000004596</t>
  </si>
  <si>
    <t>12022000004606</t>
  </si>
  <si>
    <t>12022000004617</t>
  </si>
  <si>
    <t>12022000004618</t>
  </si>
  <si>
    <t>12022000004619</t>
  </si>
  <si>
    <t>12022000004644</t>
  </si>
  <si>
    <t>12022000004675</t>
  </si>
  <si>
    <t>12022000004679</t>
  </si>
  <si>
    <t>12022000004683</t>
  </si>
  <si>
    <t>12022000004685</t>
  </si>
  <si>
    <t>12022000004689</t>
  </si>
  <si>
    <t>12022000004691</t>
  </si>
  <si>
    <t>12022000004570</t>
  </si>
  <si>
    <t>12022000004646</t>
  </si>
  <si>
    <t>12022000004647</t>
  </si>
  <si>
    <t>12022000004601</t>
  </si>
  <si>
    <t>12022000004602</t>
  </si>
  <si>
    <t>12022000004654</t>
  </si>
  <si>
    <t>12022000004749</t>
  </si>
  <si>
    <t>12022000004740</t>
  </si>
  <si>
    <t>12022000004594</t>
  </si>
  <si>
    <t>12022000004589</t>
  </si>
  <si>
    <t>12022000004608</t>
  </si>
  <si>
    <t>12022000004609</t>
  </si>
  <si>
    <t>12022000004673</t>
  </si>
  <si>
    <t>12022000004676</t>
  </si>
  <si>
    <t>12022000004695</t>
  </si>
  <si>
    <t>12022000004745</t>
  </si>
  <si>
    <t>12022000004537</t>
  </si>
  <si>
    <t>12022000004538</t>
  </si>
  <si>
    <t>12022000004540</t>
  </si>
  <si>
    <t>12022000004553</t>
  </si>
  <si>
    <t>12022000004559</t>
  </si>
  <si>
    <t>12022000004561</t>
  </si>
  <si>
    <t>12022000004574</t>
  </si>
  <si>
    <t>12022000004577</t>
  </si>
  <si>
    <t>12022000004578</t>
  </si>
  <si>
    <t>12022000004582</t>
  </si>
  <si>
    <t>12022000004584</t>
  </si>
  <si>
    <t>12022000004585</t>
  </si>
  <si>
    <t>12022000004586</t>
  </si>
  <si>
    <t>12022000004615</t>
  </si>
  <si>
    <t>12022000004616</t>
  </si>
  <si>
    <t>12022000004653</t>
  </si>
  <si>
    <t>12022000004655</t>
  </si>
  <si>
    <t>12022000004661</t>
  </si>
  <si>
    <t>12022000004663</t>
  </si>
  <si>
    <t>12022000004681</t>
  </si>
  <si>
    <t>12022000004686</t>
  </si>
  <si>
    <t>12022000004731</t>
  </si>
  <si>
    <t>12022000004736</t>
  </si>
  <si>
    <t>12022000004741</t>
  </si>
  <si>
    <t>12022000004743</t>
  </si>
  <si>
    <t>12022000004744</t>
  </si>
  <si>
    <t>12022000004746</t>
  </si>
  <si>
    <t>12022000004750</t>
  </si>
  <si>
    <t>12022000004751</t>
  </si>
  <si>
    <t>12022000004752</t>
  </si>
  <si>
    <t>12022000004753</t>
  </si>
  <si>
    <t>12022000004755</t>
  </si>
  <si>
    <t>12022000004761</t>
  </si>
  <si>
    <t>12022000004610</t>
  </si>
  <si>
    <t>12022000004620</t>
  </si>
  <si>
    <t>12022000004648</t>
  </si>
  <si>
    <t>12022000004657</t>
  </si>
  <si>
    <t>12022000004668</t>
  </si>
  <si>
    <t>12022000004682</t>
  </si>
  <si>
    <t>12022000004687</t>
  </si>
  <si>
    <t>12022000004554</t>
  </si>
  <si>
    <t>12022000004556</t>
  </si>
  <si>
    <t>12022000004557</t>
  </si>
  <si>
    <t>12022000004590</t>
  </si>
  <si>
    <t>12022000004599</t>
  </si>
  <si>
    <t>12022000004600</t>
  </si>
  <si>
    <t>12022000004604</t>
  </si>
  <si>
    <t>12022000004660</t>
  </si>
  <si>
    <t>12022000004666</t>
  </si>
  <si>
    <t>12022000004588</t>
  </si>
  <si>
    <t>12022000004607</t>
  </si>
  <si>
    <t>12022000004613</t>
  </si>
  <si>
    <t>12022000004738</t>
  </si>
  <si>
    <t>12022000004541</t>
  </si>
  <si>
    <t>12022000004546</t>
  </si>
  <si>
    <t>12022000004560</t>
  </si>
  <si>
    <t>12022000004565</t>
  </si>
  <si>
    <t>12022000004593</t>
  </si>
  <si>
    <t>12022000004643</t>
  </si>
  <si>
    <t>12022000004650</t>
  </si>
  <si>
    <t>12022000004658</t>
  </si>
  <si>
    <t>12022000004662</t>
  </si>
  <si>
    <t>12022000004672</t>
  </si>
  <si>
    <t>12022000004677</t>
  </si>
  <si>
    <t>12022000004730</t>
  </si>
  <si>
    <t>12022000004571</t>
  </si>
  <si>
    <t>12022000004583</t>
  </si>
  <si>
    <t>12022000004591</t>
  </si>
  <si>
    <t>12022000004680</t>
  </si>
  <si>
    <t>12022000005067</t>
  </si>
  <si>
    <t>12022000005068</t>
  </si>
  <si>
    <t>12022000004733</t>
  </si>
  <si>
    <t>12022000004669</t>
  </si>
  <si>
    <t>12022000004734</t>
  </si>
  <si>
    <t>12022000004566</t>
  </si>
  <si>
    <t>12022000004597</t>
  </si>
  <si>
    <t>12022000004592</t>
  </si>
  <si>
    <t>12022000004598</t>
  </si>
  <si>
    <t>12022000004539</t>
  </si>
  <si>
    <t>12022000004549</t>
  </si>
  <si>
    <t>12022000004550</t>
  </si>
  <si>
    <t>12022000004551</t>
  </si>
  <si>
    <t>12022000004552</t>
  </si>
  <si>
    <t>12022000004587</t>
  </si>
  <si>
    <t>12022000004639</t>
  </si>
  <si>
    <t>12022000004640</t>
  </si>
  <si>
    <t>12022000004641</t>
  </si>
  <si>
    <t>12022000004642</t>
  </si>
  <si>
    <t>12022000004645</t>
  </si>
  <si>
    <t>12022000004732</t>
  </si>
  <si>
    <t>12022000004757</t>
  </si>
  <si>
    <t>12022000004569</t>
  </si>
  <si>
    <t>12022000004611</t>
  </si>
  <si>
    <t>12022000004688</t>
  </si>
  <si>
    <t>12022000004694</t>
  </si>
  <si>
    <t>12022000004735</t>
  </si>
  <si>
    <t>12022000004739</t>
  </si>
  <si>
    <t>12022000005058</t>
  </si>
  <si>
    <t>12022000005060</t>
  </si>
  <si>
    <t>12022000005062</t>
  </si>
  <si>
    <t>12022000005064</t>
  </si>
  <si>
    <t>12022000004605</t>
  </si>
  <si>
    <t>12022000004754</t>
  </si>
  <si>
    <t>12022000005227</t>
  </si>
  <si>
    <t>12022000004701</t>
  </si>
  <si>
    <t>12022000003913</t>
  </si>
  <si>
    <t>12022000003922</t>
  </si>
  <si>
    <t>12022000003923</t>
  </si>
  <si>
    <t>12022000003943</t>
  </si>
  <si>
    <t>12022000003944</t>
  </si>
  <si>
    <t>12022000004109</t>
  </si>
  <si>
    <t>12022000004117</t>
  </si>
  <si>
    <t>12022000004303</t>
  </si>
  <si>
    <t>12022000004372</t>
  </si>
  <si>
    <t>12022000004378</t>
  </si>
  <si>
    <t>12022000004403</t>
  </si>
  <si>
    <t>12022000004447</t>
  </si>
  <si>
    <t>12022000004422</t>
  </si>
  <si>
    <t>12022000004428</t>
  </si>
  <si>
    <t>12022000003917</t>
  </si>
  <si>
    <t>12022000004383</t>
  </si>
  <si>
    <t>12022000003945</t>
  </si>
  <si>
    <t>12022000003926</t>
  </si>
  <si>
    <t>12022000003958</t>
  </si>
  <si>
    <t>12022000003959</t>
  </si>
  <si>
    <t>12022000003961</t>
  </si>
  <si>
    <t>12022000003963</t>
  </si>
  <si>
    <t>12022000004048</t>
  </si>
  <si>
    <t>12022000004053</t>
  </si>
  <si>
    <t>12022000004077</t>
  </si>
  <si>
    <t>12022000004120</t>
  </si>
  <si>
    <t>12022000004122</t>
  </si>
  <si>
    <t>12022000004123</t>
  </si>
  <si>
    <t>12022000004228</t>
  </si>
  <si>
    <t>12022000004229</t>
  </si>
  <si>
    <t>12022000004398</t>
  </si>
  <si>
    <t>12022000004399</t>
  </si>
  <si>
    <t>12022000003948</t>
  </si>
  <si>
    <t>12022000003970</t>
  </si>
  <si>
    <t>12022000004047</t>
  </si>
  <si>
    <t>12022000003933</t>
  </si>
  <si>
    <t>12022000003940</t>
  </si>
  <si>
    <t>12022000004051</t>
  </si>
  <si>
    <t>12022000004054</t>
  </si>
  <si>
    <t>12022000004057</t>
  </si>
  <si>
    <t>12022000004114</t>
  </si>
  <si>
    <t>12022000004115</t>
  </si>
  <si>
    <t>12022000004230</t>
  </si>
  <si>
    <t>12022000004231</t>
  </si>
  <si>
    <t>12022000004232</t>
  </si>
  <si>
    <t>12022000004294</t>
  </si>
  <si>
    <t>12022000004297</t>
  </si>
  <si>
    <t>12022000004432</t>
  </si>
  <si>
    <t>12022000004431</t>
  </si>
  <si>
    <t>12022000004436</t>
  </si>
  <si>
    <t>12022000004443</t>
  </si>
  <si>
    <t>12022000003901</t>
  </si>
  <si>
    <t>12022000003914</t>
  </si>
  <si>
    <t>12022000003934</t>
  </si>
  <si>
    <t>12022000003936</t>
  </si>
  <si>
    <t>12022000003962</t>
  </si>
  <si>
    <t>12022000003965</t>
  </si>
  <si>
    <t>12022000003951</t>
  </si>
  <si>
    <t>12022000003952</t>
  </si>
  <si>
    <t>12022000004402</t>
  </si>
  <si>
    <t>12022000003900</t>
  </si>
  <si>
    <t>12022000003937</t>
  </si>
  <si>
    <t>12022000003949</t>
  </si>
  <si>
    <t>12022000004127</t>
  </si>
  <si>
    <t>12022000004370</t>
  </si>
  <si>
    <t>12022000004379</t>
  </si>
  <si>
    <t>12022000004427</t>
  </si>
  <si>
    <t>12022000004438</t>
  </si>
  <si>
    <t>12022000004441</t>
  </si>
  <si>
    <t>12022000004442</t>
  </si>
  <si>
    <t>12022000004451</t>
  </si>
  <si>
    <t>12022000004452</t>
  </si>
  <si>
    <t>12022000004453</t>
  </si>
  <si>
    <t>12022000004371</t>
  </si>
  <si>
    <t>12022000004119</t>
  </si>
  <si>
    <t>12022000004233</t>
  </si>
  <si>
    <t>12022000004295</t>
  </si>
  <si>
    <t>12022000004302</t>
  </si>
  <si>
    <t>12022000004380</t>
  </si>
  <si>
    <t>12022000004401</t>
  </si>
  <si>
    <t>12022000004423</t>
  </si>
  <si>
    <t>12022000004440</t>
  </si>
  <si>
    <t>12022000004449</t>
  </si>
  <si>
    <t>12022000004226</t>
  </si>
  <si>
    <t>12022000004300</t>
  </si>
  <si>
    <t>12022000004404</t>
  </si>
  <si>
    <t>12022000004405</t>
  </si>
  <si>
    <t>12022000003919</t>
  </si>
  <si>
    <t>12022000003920</t>
  </si>
  <si>
    <t>12022000004118</t>
  </si>
  <si>
    <t>12022000003924</t>
  </si>
  <si>
    <t>12022000004041</t>
  </si>
  <si>
    <t>12022000004083</t>
  </si>
  <si>
    <t>12022000004110</t>
  </si>
  <si>
    <t>12022000004165</t>
  </si>
  <si>
    <t>12022000004271</t>
  </si>
  <si>
    <t>12022000004377</t>
  </si>
  <si>
    <t>12022000004446</t>
  </si>
  <si>
    <t>12022000004448</t>
  </si>
  <si>
    <t>12022000004426</t>
  </si>
  <si>
    <t>12022000004050</t>
  </si>
  <si>
    <t>12022000003960</t>
  </si>
  <si>
    <t>12022000003918</t>
  </si>
  <si>
    <t>12022000003938</t>
  </si>
  <si>
    <t>12022000004159</t>
  </si>
  <si>
    <t>12022000003902</t>
  </si>
  <si>
    <t>12022000003925</t>
  </si>
  <si>
    <t>12022000005218</t>
  </si>
  <si>
    <t>12022000004078</t>
  </si>
  <si>
    <t>12022000004079</t>
  </si>
  <si>
    <t>12022000004298</t>
  </si>
  <si>
    <t>12022000004299</t>
  </si>
  <si>
    <t>12022000004301</t>
  </si>
  <si>
    <t>12022000004375</t>
  </si>
  <si>
    <t>12022000004376</t>
  </si>
  <si>
    <t>12022000004393</t>
  </si>
  <si>
    <t>12022000004394</t>
  </si>
  <si>
    <t>12022000004400</t>
  </si>
  <si>
    <t>12022000004406</t>
  </si>
  <si>
    <t>12022000004407</t>
  </si>
  <si>
    <t>12022000004425</t>
  </si>
  <si>
    <t>12022000004429</t>
  </si>
  <si>
    <t>12022000004433</t>
  </si>
  <si>
    <t>12022000004434</t>
  </si>
  <si>
    <t>12022000004435</t>
  </si>
  <si>
    <t>12022000003939</t>
  </si>
  <si>
    <t>12022000003946</t>
  </si>
  <si>
    <t>12022000003975</t>
  </si>
  <si>
    <t>12022000004052</t>
  </si>
  <si>
    <t>12022000004080</t>
  </si>
  <si>
    <t>12022000004126</t>
  </si>
  <si>
    <t>12022000004160</t>
  </si>
  <si>
    <t>12022000004296</t>
  </si>
  <si>
    <t>12022000004382</t>
  </si>
  <si>
    <t>12022000003935</t>
  </si>
  <si>
    <t>12022000004026</t>
  </si>
  <si>
    <t>12022000003964</t>
  </si>
  <si>
    <t>12022000004116</t>
  </si>
  <si>
    <t>12022000004121</t>
  </si>
  <si>
    <t>12022000004056</t>
  </si>
  <si>
    <t>TRABAJOS EXTE.NO EXP</t>
  </si>
  <si>
    <t>64490000</t>
  </si>
  <si>
    <t>Otros.</t>
  </si>
  <si>
    <t>12022000003345</t>
  </si>
  <si>
    <t>12022000003347</t>
  </si>
  <si>
    <t>12022000003350</t>
  </si>
  <si>
    <t>12022000003524</t>
  </si>
  <si>
    <t>12022000003536</t>
  </si>
  <si>
    <t>12022000003784</t>
  </si>
  <si>
    <t>12022000003791</t>
  </si>
  <si>
    <t>12022000003798</t>
  </si>
  <si>
    <t>12022000003348</t>
  </si>
  <si>
    <t>12022000003522</t>
  </si>
  <si>
    <t>12022000003577</t>
  </si>
  <si>
    <t>12022000003775</t>
  </si>
  <si>
    <t>12022000003373</t>
  </si>
  <si>
    <t>12022000003537</t>
  </si>
  <si>
    <t>12022000003741</t>
  </si>
  <si>
    <t>12022000003343</t>
  </si>
  <si>
    <t>12022000003351</t>
  </si>
  <si>
    <t>12022000003353</t>
  </si>
  <si>
    <t>12022000003354</t>
  </si>
  <si>
    <t>12022000003387</t>
  </si>
  <si>
    <t>12022000003391</t>
  </si>
  <si>
    <t>12022000003538</t>
  </si>
  <si>
    <t>12022000003541</t>
  </si>
  <si>
    <t>12022000003766</t>
  </si>
  <si>
    <t>12022000003770</t>
  </si>
  <si>
    <t>12022000003778</t>
  </si>
  <si>
    <t>12022000003789</t>
  </si>
  <si>
    <t>12022000003802</t>
  </si>
  <si>
    <t>12022000003806</t>
  </si>
  <si>
    <t>12022000003810</t>
  </si>
  <si>
    <t>12022000003358</t>
  </si>
  <si>
    <t>12022000003376</t>
  </si>
  <si>
    <t>12022000003405</t>
  </si>
  <si>
    <t>12022000003406</t>
  </si>
  <si>
    <t>12022000003407</t>
  </si>
  <si>
    <t>12022000003732</t>
  </si>
  <si>
    <t>12022000003745</t>
  </si>
  <si>
    <t>12022000003758</t>
  </si>
  <si>
    <t>12022000003799</t>
  </si>
  <si>
    <t>12022000003356</t>
  </si>
  <si>
    <t>12022000003359</t>
  </si>
  <si>
    <t>12022000003382</t>
  </si>
  <si>
    <t>12022000003383</t>
  </si>
  <si>
    <t>12022000003385</t>
  </si>
  <si>
    <t>12022000003388</t>
  </si>
  <si>
    <t>12022000003390</t>
  </si>
  <si>
    <t>12022000003535</t>
  </si>
  <si>
    <t>12022000003575</t>
  </si>
  <si>
    <t>12022000003576</t>
  </si>
  <si>
    <t>12022000003759</t>
  </si>
  <si>
    <t>12022000003768</t>
  </si>
  <si>
    <t>12022000003773</t>
  </si>
  <si>
    <t>12022000003797</t>
  </si>
  <si>
    <t>12022000003800</t>
  </si>
  <si>
    <t>12022000003809</t>
  </si>
  <si>
    <t>12022000003519</t>
  </si>
  <si>
    <t>12022000003733</t>
  </si>
  <si>
    <t>12022000003780</t>
  </si>
  <si>
    <t>12022000003742</t>
  </si>
  <si>
    <t>12022000003785</t>
  </si>
  <si>
    <t>12022000003377</t>
  </si>
  <si>
    <t>12022000003578</t>
  </si>
  <si>
    <t>12022000003777</t>
  </si>
  <si>
    <t>12022000003769</t>
  </si>
  <si>
    <t>12022000003779</t>
  </si>
  <si>
    <t>12022000003734</t>
  </si>
  <si>
    <t>12022000003738</t>
  </si>
  <si>
    <t>12022000003772</t>
  </si>
  <si>
    <t>12022000003781</t>
  </si>
  <si>
    <t>12022000003374</t>
  </si>
  <si>
    <t>12022000003375</t>
  </si>
  <si>
    <t>12022000003525</t>
  </si>
  <si>
    <t>12022000003540</t>
  </si>
  <si>
    <t>12022000003544</t>
  </si>
  <si>
    <t>12022000003545</t>
  </si>
  <si>
    <t>12022000003554</t>
  </si>
  <si>
    <t>12022000003555</t>
  </si>
  <si>
    <t>12022000003570</t>
  </si>
  <si>
    <t>12022000003757</t>
  </si>
  <si>
    <t>12022000003760</t>
  </si>
  <si>
    <t>12022000003761</t>
  </si>
  <si>
    <t>12022000003762</t>
  </si>
  <si>
    <t>12022000003765</t>
  </si>
  <si>
    <t>12022000003776</t>
  </si>
  <si>
    <t>12022000003786</t>
  </si>
  <si>
    <t>12022000003787</t>
  </si>
  <si>
    <t>12022000003790</t>
  </si>
  <si>
    <t>12022000003807</t>
  </si>
  <si>
    <t>12022000003342</t>
  </si>
  <si>
    <t>12022000003355</t>
  </si>
  <si>
    <t>12022000003371</t>
  </si>
  <si>
    <t>12022000003393</t>
  </si>
  <si>
    <t>12022000003801</t>
  </si>
  <si>
    <t>12022000003803</t>
  </si>
  <si>
    <t>12022000003344</t>
  </si>
  <si>
    <t>12022000003384</t>
  </si>
  <si>
    <t>12022000003389</t>
  </si>
  <si>
    <t>12022000003569</t>
  </si>
  <si>
    <t>12022000003571</t>
  </si>
  <si>
    <t>12022000003730</t>
  </si>
  <si>
    <t>12022000003735</t>
  </si>
  <si>
    <t>12022000003396</t>
  </si>
  <si>
    <t>12022000003546</t>
  </si>
  <si>
    <t>12022000003523</t>
  </si>
  <si>
    <t>12022000003352</t>
  </si>
  <si>
    <t>12022000003357</t>
  </si>
  <si>
    <t>12022000003756</t>
  </si>
  <si>
    <t>12022000003764</t>
  </si>
  <si>
    <t>12022000003505</t>
  </si>
  <si>
    <t>12022000003514</t>
  </si>
  <si>
    <t>12022000003515</t>
  </si>
  <si>
    <t>12022000003572</t>
  </si>
  <si>
    <t>12022000003908</t>
  </si>
  <si>
    <t>12022000003378</t>
  </si>
  <si>
    <t>12022000003783</t>
  </si>
  <si>
    <t>12022000003804</t>
  </si>
  <si>
    <t>12022000003805</t>
  </si>
  <si>
    <t>12022000003808</t>
  </si>
  <si>
    <t>12022000003573</t>
  </si>
  <si>
    <t>12022000003771</t>
  </si>
  <si>
    <t>12022000003543</t>
  </si>
  <si>
    <t>12022000003796</t>
  </si>
  <si>
    <t>12022000003811</t>
  </si>
  <si>
    <t>12022000005213</t>
  </si>
  <si>
    <t>12022000003346</t>
  </si>
  <si>
    <t>12022000003379</t>
  </si>
  <si>
    <t>12022000003381</t>
  </si>
  <si>
    <t>12022000003386</t>
  </si>
  <si>
    <t>12022000003394</t>
  </si>
  <si>
    <t>12022000003395</t>
  </si>
  <si>
    <t>12022000003517</t>
  </si>
  <si>
    <t>12022000003518</t>
  </si>
  <si>
    <t>12022000003520</t>
  </si>
  <si>
    <t>12022000003521</t>
  </si>
  <si>
    <t>12022000003534</t>
  </si>
  <si>
    <t>12022000003736</t>
  </si>
  <si>
    <t>12022000003737</t>
  </si>
  <si>
    <t>12022000003767</t>
  </si>
  <si>
    <t>12022000003774</t>
  </si>
  <si>
    <t>12022000003795</t>
  </si>
  <si>
    <t>12022000003370</t>
  </si>
  <si>
    <t>12022000003380</t>
  </si>
  <si>
    <t>12022000003542</t>
  </si>
  <si>
    <t>12022000003553</t>
  </si>
  <si>
    <t>12022000003731</t>
  </si>
  <si>
    <t>12022000003763</t>
  </si>
  <si>
    <t>12022000003812</t>
  </si>
  <si>
    <t>12022000003533</t>
  </si>
  <si>
    <t>12022000003574</t>
  </si>
  <si>
    <t>12022000003782</t>
  </si>
  <si>
    <t>12022000003792</t>
  </si>
  <si>
    <t>12022000003793</t>
  </si>
  <si>
    <t>12022000003794</t>
  </si>
  <si>
    <t>12022000005225</t>
  </si>
  <si>
    <t>12022000003372</t>
  </si>
  <si>
    <t>12022000001815</t>
  </si>
  <si>
    <t>12022000001844</t>
  </si>
  <si>
    <t>12022000001845</t>
  </si>
  <si>
    <t>12022000001930</t>
  </si>
  <si>
    <t>12022000002412</t>
  </si>
  <si>
    <t>12022000002445</t>
  </si>
  <si>
    <t>12022000002448</t>
  </si>
  <si>
    <t>12022000002564</t>
  </si>
  <si>
    <t>12022000002874</t>
  </si>
  <si>
    <t>12022000002879</t>
  </si>
  <si>
    <t>12022000002881</t>
  </si>
  <si>
    <t>12022000002993</t>
  </si>
  <si>
    <t>12022000003026</t>
  </si>
  <si>
    <t>12022000003176</t>
  </si>
  <si>
    <t>12022000001877</t>
  </si>
  <si>
    <t>12022000001882</t>
  </si>
  <si>
    <t>12022000001929</t>
  </si>
  <si>
    <t>12022000002588</t>
  </si>
  <si>
    <t>12022000002407</t>
  </si>
  <si>
    <t>12022000002410</t>
  </si>
  <si>
    <t>12022000003173</t>
  </si>
  <si>
    <t>12022000001928</t>
  </si>
  <si>
    <t>12022000002411</t>
  </si>
  <si>
    <t>12022000002558</t>
  </si>
  <si>
    <t>12022000001846</t>
  </si>
  <si>
    <t>12022000001462</t>
  </si>
  <si>
    <t>12022000001809</t>
  </si>
  <si>
    <t>12022000001840</t>
  </si>
  <si>
    <t>12022000001843</t>
  </si>
  <si>
    <t>12022000001848</t>
  </si>
  <si>
    <t>12022000001853</t>
  </si>
  <si>
    <t>12022000001913</t>
  </si>
  <si>
    <t>12022000001920</t>
  </si>
  <si>
    <t>12022000002414</t>
  </si>
  <si>
    <t>12022000002415</t>
  </si>
  <si>
    <t>12022000002434</t>
  </si>
  <si>
    <t>12022000002440</t>
  </si>
  <si>
    <t>12022000002444</t>
  </si>
  <si>
    <t>12022000002565</t>
  </si>
  <si>
    <t>12022000002566</t>
  </si>
  <si>
    <t>12022000002785</t>
  </si>
  <si>
    <t>12022000002878</t>
  </si>
  <si>
    <t>12022000002884</t>
  </si>
  <si>
    <t>12022000002907</t>
  </si>
  <si>
    <t>12022000002909</t>
  </si>
  <si>
    <t>12022000002914</t>
  </si>
  <si>
    <t>12022000003169</t>
  </si>
  <si>
    <t>12022000003172</t>
  </si>
  <si>
    <t>12022000003175</t>
  </si>
  <si>
    <t>12022000001871</t>
  </si>
  <si>
    <t>12022000001873</t>
  </si>
  <si>
    <t>12022000001891</t>
  </si>
  <si>
    <t>12022000001912</t>
  </si>
  <si>
    <t>12022000002571</t>
  </si>
  <si>
    <t>12022000002572</t>
  </si>
  <si>
    <t>12022000002751</t>
  </si>
  <si>
    <t>12022000002752</t>
  </si>
  <si>
    <t>12022000002903</t>
  </si>
  <si>
    <t>12022000002910</t>
  </si>
  <si>
    <t>12022000002912</t>
  </si>
  <si>
    <t>12022000003133</t>
  </si>
  <si>
    <t>12022000003179</t>
  </si>
  <si>
    <t>12022000003186</t>
  </si>
  <si>
    <t>12022000001854</t>
  </si>
  <si>
    <t>12022000001886</t>
  </si>
  <si>
    <t>12022000001923</t>
  </si>
  <si>
    <t>12022000001925</t>
  </si>
  <si>
    <t>12022000001927</t>
  </si>
  <si>
    <t>12022000002443</t>
  </si>
  <si>
    <t>12022000002872</t>
  </si>
  <si>
    <t>12022000002873</t>
  </si>
  <si>
    <t>12022000002877</t>
  </si>
  <si>
    <t>12022000002900</t>
  </si>
  <si>
    <t>12022000002927</t>
  </si>
  <si>
    <t>12022000002992</t>
  </si>
  <si>
    <t>12022000002998</t>
  </si>
  <si>
    <t>12022000001874</t>
  </si>
  <si>
    <t>12022000001875</t>
  </si>
  <si>
    <t>12022000001931</t>
  </si>
  <si>
    <t>12022000002882</t>
  </si>
  <si>
    <t>12022000002883</t>
  </si>
  <si>
    <t>12022000001948</t>
  </si>
  <si>
    <t>12022000001949</t>
  </si>
  <si>
    <t>12022000002589</t>
  </si>
  <si>
    <t>12022000003009</t>
  </si>
  <si>
    <t>12022000003010</t>
  </si>
  <si>
    <t>12022000001881</t>
  </si>
  <si>
    <t>12022000002896</t>
  </si>
  <si>
    <t>12022000001950</t>
  </si>
  <si>
    <t>12022000002935</t>
  </si>
  <si>
    <t>12022000001919</t>
  </si>
  <si>
    <t>12022000001946</t>
  </si>
  <si>
    <t>12022000002556</t>
  </si>
  <si>
    <t>12022000002557</t>
  </si>
  <si>
    <t>12022000002559</t>
  </si>
  <si>
    <t>12022000002784</t>
  </si>
  <si>
    <t>12022000002787</t>
  </si>
  <si>
    <t>12022000002875</t>
  </si>
  <si>
    <t>12022000002926</t>
  </si>
  <si>
    <t>12022000002994</t>
  </si>
  <si>
    <t>12022000002996</t>
  </si>
  <si>
    <t>12022000003152</t>
  </si>
  <si>
    <t>12022000001801</t>
  </si>
  <si>
    <t>12022000001802</t>
  </si>
  <si>
    <t>12022000001810</t>
  </si>
  <si>
    <t>12022000001811</t>
  </si>
  <si>
    <t>12022000001841</t>
  </si>
  <si>
    <t>12022000001842</t>
  </si>
  <si>
    <t>12022000001876</t>
  </si>
  <si>
    <t>12022000001880</t>
  </si>
  <si>
    <t>12022000001884</t>
  </si>
  <si>
    <t>12022000001885</t>
  </si>
  <si>
    <t>12022000001889</t>
  </si>
  <si>
    <t>12022000001890</t>
  </si>
  <si>
    <t>12022000001911</t>
  </si>
  <si>
    <t>12022000001915</t>
  </si>
  <si>
    <t>12022000001918</t>
  </si>
  <si>
    <t>12022000001945</t>
  </si>
  <si>
    <t>12022000002435</t>
  </si>
  <si>
    <t>12022000002437</t>
  </si>
  <si>
    <t>12022000002562</t>
  </si>
  <si>
    <t>12022000002563</t>
  </si>
  <si>
    <t>12022000002568</t>
  </si>
  <si>
    <t>12022000002574</t>
  </si>
  <si>
    <t>12022000002575</t>
  </si>
  <si>
    <t>12022000002576</t>
  </si>
  <si>
    <t>12022000002590</t>
  </si>
  <si>
    <t>12022000002591</t>
  </si>
  <si>
    <t>12022000002691</t>
  </si>
  <si>
    <t>12022000002749</t>
  </si>
  <si>
    <t>12022000002753</t>
  </si>
  <si>
    <t>12022000002789</t>
  </si>
  <si>
    <t>12022000002871</t>
  </si>
  <si>
    <t>12022000002880</t>
  </si>
  <si>
    <t>12022000002885</t>
  </si>
  <si>
    <t>12022000002897</t>
  </si>
  <si>
    <t>12022000002898</t>
  </si>
  <si>
    <t>12022000002904</t>
  </si>
  <si>
    <t>12022000002905</t>
  </si>
  <si>
    <t>12022000002920</t>
  </si>
  <si>
    <t>12022000002925</t>
  </si>
  <si>
    <t>12022000003016</t>
  </si>
  <si>
    <t>12022000003024</t>
  </si>
  <si>
    <t>12022000003134</t>
  </si>
  <si>
    <t>12022000004320</t>
  </si>
  <si>
    <t>12022000003149</t>
  </si>
  <si>
    <t>12022000003150</t>
  </si>
  <si>
    <t>12022000003151</t>
  </si>
  <si>
    <t>12022000003154</t>
  </si>
  <si>
    <t>12022000003164</t>
  </si>
  <si>
    <t>12022000003165</t>
  </si>
  <si>
    <t>12022000003166</t>
  </si>
  <si>
    <t>12022000003167</t>
  </si>
  <si>
    <t>12022000003170</t>
  </si>
  <si>
    <t>12022000003171</t>
  </si>
  <si>
    <t>12022000003180</t>
  </si>
  <si>
    <t>12022000001849</t>
  </si>
  <si>
    <t>12022000001852</t>
  </si>
  <si>
    <t>12022000001878</t>
  </si>
  <si>
    <t>12022000001917</t>
  </si>
  <si>
    <t>12022000001921</t>
  </si>
  <si>
    <t>12022000001922</t>
  </si>
  <si>
    <t>12022000001924</t>
  </si>
  <si>
    <t>12022000002408</t>
  </si>
  <si>
    <t>12022000002441</t>
  </si>
  <si>
    <t>12022000002573</t>
  </si>
  <si>
    <t>12022000002684</t>
  </si>
  <si>
    <t>12022000002687</t>
  </si>
  <si>
    <t>12022000002689</t>
  </si>
  <si>
    <t>12022000002887</t>
  </si>
  <si>
    <t>12022000002889</t>
  </si>
  <si>
    <t>12022000002899</t>
  </si>
  <si>
    <t>12022000002908</t>
  </si>
  <si>
    <t>12022000002913</t>
  </si>
  <si>
    <t>12022000002918</t>
  </si>
  <si>
    <t>12022000002919</t>
  </si>
  <si>
    <t>12022000002928</t>
  </si>
  <si>
    <t>12022000002930</t>
  </si>
  <si>
    <t>12022000002932</t>
  </si>
  <si>
    <t>12022000002933</t>
  </si>
  <si>
    <t>12022000002934</t>
  </si>
  <si>
    <t>12022000002999</t>
  </si>
  <si>
    <t>12022000003012</t>
  </si>
  <si>
    <t>12022000003013</t>
  </si>
  <si>
    <t>12022000003015</t>
  </si>
  <si>
    <t>12022000003017</t>
  </si>
  <si>
    <t>12022000003018</t>
  </si>
  <si>
    <t>12022000003019</t>
  </si>
  <si>
    <t>12022000003020</t>
  </si>
  <si>
    <t>12022000003021</t>
  </si>
  <si>
    <t>12022000003025</t>
  </si>
  <si>
    <t>12022000003027</t>
  </si>
  <si>
    <t>12022000003028</t>
  </si>
  <si>
    <t>12022000003136</t>
  </si>
  <si>
    <t>12022000003181</t>
  </si>
  <si>
    <t>12022000003182</t>
  </si>
  <si>
    <t>12022000003183</t>
  </si>
  <si>
    <t>12022000001914</t>
  </si>
  <si>
    <t>12022000002567</t>
  </si>
  <si>
    <t>12022000002569</t>
  </si>
  <si>
    <t>12022000003030</t>
  </si>
  <si>
    <t>12022000003155</t>
  </si>
  <si>
    <t>12022000003161</t>
  </si>
  <si>
    <t>12022000002561</t>
  </si>
  <si>
    <t>12022000002570</t>
  </si>
  <si>
    <t>12022000002922</t>
  </si>
  <si>
    <t>12022000003160</t>
  </si>
  <si>
    <t>12022000001803</t>
  </si>
  <si>
    <t>12022000001804</t>
  </si>
  <si>
    <t>12022000001805</t>
  </si>
  <si>
    <t>12022000001806</t>
  </si>
  <si>
    <t>12022000001807</t>
  </si>
  <si>
    <t>12022000001808</t>
  </si>
  <si>
    <t>12022000001812</t>
  </si>
  <si>
    <t>12022000001814</t>
  </si>
  <si>
    <t>12022000001816</t>
  </si>
  <si>
    <t>12022000001887</t>
  </si>
  <si>
    <t>12022000001888</t>
  </si>
  <si>
    <t>12022000002409</t>
  </si>
  <si>
    <t>12022000002432</t>
  </si>
  <si>
    <t>12022000002433</t>
  </si>
  <si>
    <t>12022000002682</t>
  </si>
  <si>
    <t>12022000002748</t>
  </si>
  <si>
    <t>12022000002788</t>
  </si>
  <si>
    <t>12022000003156</t>
  </si>
  <si>
    <t>12022000003157</t>
  </si>
  <si>
    <t>12022000003158</t>
  </si>
  <si>
    <t>12022000003163</t>
  </si>
  <si>
    <t>12022000001817</t>
  </si>
  <si>
    <t>12022000001851</t>
  </si>
  <si>
    <t>12022000001908</t>
  </si>
  <si>
    <t>12022000002159</t>
  </si>
  <si>
    <t>12022000002160</t>
  </si>
  <si>
    <t>12022000002284</t>
  </si>
  <si>
    <t>12022000002446</t>
  </si>
  <si>
    <t>12022000002447</t>
  </si>
  <si>
    <t>12022000002560</t>
  </si>
  <si>
    <t>12022000002581</t>
  </si>
  <si>
    <t>12022000002783</t>
  </si>
  <si>
    <t>12022000002917</t>
  </si>
  <si>
    <t>12022000003174</t>
  </si>
  <si>
    <t>12022000002442</t>
  </si>
  <si>
    <t>12022000001951</t>
  </si>
  <si>
    <t>12022000001872</t>
  </si>
  <si>
    <t>12022000001879</t>
  </si>
  <si>
    <t>12022000002413</t>
  </si>
  <si>
    <t>12022000002921</t>
  </si>
  <si>
    <t>12022000002929</t>
  </si>
  <si>
    <t>12022000003023</t>
  </si>
  <si>
    <t>12022000001847</t>
  </si>
  <si>
    <t>12022000001883</t>
  </si>
  <si>
    <t>12022000002916</t>
  </si>
  <si>
    <t>12022000003410</t>
  </si>
  <si>
    <t>12022000001909</t>
  </si>
  <si>
    <t>12022000001910</t>
  </si>
  <si>
    <t>12022000002438</t>
  </si>
  <si>
    <t>12022000002439</t>
  </si>
  <si>
    <t>12022000002555</t>
  </si>
  <si>
    <t>12022000002592</t>
  </si>
  <si>
    <t>12022000002678</t>
  </si>
  <si>
    <t>12022000002680</t>
  </si>
  <si>
    <t>12022000002750</t>
  </si>
  <si>
    <t>12022000002786</t>
  </si>
  <si>
    <t>12022000002888</t>
  </si>
  <si>
    <t>12022000002901</t>
  </si>
  <si>
    <t>12022000002915</t>
  </si>
  <si>
    <t>12022000002923</t>
  </si>
  <si>
    <t>12022000002997</t>
  </si>
  <si>
    <t>12022000003011</t>
  </si>
  <si>
    <t>12022000003022</t>
  </si>
  <si>
    <t>12022000003031</t>
  </si>
  <si>
    <t>12022000003137</t>
  </si>
  <si>
    <t>12022000003159</t>
  </si>
  <si>
    <t>12022000002436</t>
  </si>
  <si>
    <t>12022000002577</t>
  </si>
  <si>
    <t>12022000002870</t>
  </si>
  <si>
    <t>12022000002890</t>
  </si>
  <si>
    <t>12022000002924</t>
  </si>
  <si>
    <t>12022000003014</t>
  </si>
  <si>
    <t>12022000003135</t>
  </si>
  <si>
    <t>12022000002906</t>
  </si>
  <si>
    <t>12022000005850</t>
  </si>
  <si>
    <t>12022000001813</t>
  </si>
  <si>
    <t>12022000002886</t>
  </si>
  <si>
    <t>12022000002995</t>
  </si>
  <si>
    <t>12022000001926</t>
  </si>
  <si>
    <t>12022000001441</t>
  </si>
  <si>
    <t>12022000001607</t>
  </si>
  <si>
    <t>12022000001622</t>
  </si>
  <si>
    <t>12022000001637</t>
  </si>
  <si>
    <t>12022000001648</t>
  </si>
  <si>
    <t>12022000001437</t>
  </si>
  <si>
    <t>12022000004125</t>
  </si>
  <si>
    <t>12022000004128</t>
  </si>
  <si>
    <t>12022000001620</t>
  </si>
  <si>
    <t>12022000001632</t>
  </si>
  <si>
    <t>12022000001652</t>
  </si>
  <si>
    <t>12022000001417</t>
  </si>
  <si>
    <t>12022000001420</t>
  </si>
  <si>
    <t>12022000001435</t>
  </si>
  <si>
    <t>12022000001634</t>
  </si>
  <si>
    <t>12022000001642</t>
  </si>
  <si>
    <t>12022000001646</t>
  </si>
  <si>
    <t>12022000001740</t>
  </si>
  <si>
    <t>12022000001755</t>
  </si>
  <si>
    <t>12022000001756</t>
  </si>
  <si>
    <t>12022000001616</t>
  </si>
  <si>
    <t>12022000001427</t>
  </si>
  <si>
    <t>12022000001428</t>
  </si>
  <si>
    <t>12022000001440</t>
  </si>
  <si>
    <t>12022000001635</t>
  </si>
  <si>
    <t>12022000001639</t>
  </si>
  <si>
    <t>12022000001655</t>
  </si>
  <si>
    <t>12022000001659</t>
  </si>
  <si>
    <t>12022000001661</t>
  </si>
  <si>
    <t>12022000001660</t>
  </si>
  <si>
    <t>12022000001748</t>
  </si>
  <si>
    <t>12022000001450</t>
  </si>
  <si>
    <t>12022000001617</t>
  </si>
  <si>
    <t>12022000001425</t>
  </si>
  <si>
    <t>12022000001743</t>
  </si>
  <si>
    <t>12022000001744</t>
  </si>
  <si>
    <t>12022000001418</t>
  </si>
  <si>
    <t>12022000001426</t>
  </si>
  <si>
    <t>12022000001442</t>
  </si>
  <si>
    <t>12022000001446</t>
  </si>
  <si>
    <t>12022000001614</t>
  </si>
  <si>
    <t>12022000001621</t>
  </si>
  <si>
    <t>12022000001623</t>
  </si>
  <si>
    <t>12022000001633</t>
  </si>
  <si>
    <t>12022000001650</t>
  </si>
  <si>
    <t>12022000001653</t>
  </si>
  <si>
    <t>12022000001662</t>
  </si>
  <si>
    <t>12022000001742</t>
  </si>
  <si>
    <t>12022000001750</t>
  </si>
  <si>
    <t>12022000001752</t>
  </si>
  <si>
    <t>12022000001647</t>
  </si>
  <si>
    <t>12022000001654</t>
  </si>
  <si>
    <t>12022000001438</t>
  </si>
  <si>
    <t>12022000001447</t>
  </si>
  <si>
    <t>12022000001448</t>
  </si>
  <si>
    <t>12022000001618</t>
  </si>
  <si>
    <t>12022000001628</t>
  </si>
  <si>
    <t>12022000001630</t>
  </si>
  <si>
    <t>12022000001656</t>
  </si>
  <si>
    <t>12022000001658</t>
  </si>
  <si>
    <t>12022000001751</t>
  </si>
  <si>
    <t>12022000001613</t>
  </si>
  <si>
    <t>12022000001636</t>
  </si>
  <si>
    <t>12022000001753</t>
  </si>
  <si>
    <t>12022000001629</t>
  </si>
  <si>
    <t>12022000001631</t>
  </si>
  <si>
    <t>12022000001649</t>
  </si>
  <si>
    <t>12022000001651</t>
  </si>
  <si>
    <t>12022000001424</t>
  </si>
  <si>
    <t>12022000001436</t>
  </si>
  <si>
    <t>12022000001439</t>
  </si>
  <si>
    <t>12022000001449</t>
  </si>
  <si>
    <t>12022000001477</t>
  </si>
  <si>
    <t>12022000001578</t>
  </si>
  <si>
    <t>12022000001579</t>
  </si>
  <si>
    <t>12022000001600</t>
  </si>
  <si>
    <t>12022000001601</t>
  </si>
  <si>
    <t>12022000001602</t>
  </si>
  <si>
    <t>12022000001657</t>
  </si>
  <si>
    <t>12022000001741</t>
  </si>
  <si>
    <t>12022000001746</t>
  </si>
  <si>
    <t>12022000001747</t>
  </si>
  <si>
    <t>12022000001619</t>
  </si>
  <si>
    <t>12022000001434</t>
  </si>
  <si>
    <t>12022000001512</t>
  </si>
  <si>
    <t>12022000001577</t>
  </si>
  <si>
    <t>12022000003400</t>
  </si>
  <si>
    <t>12022000001431</t>
  </si>
  <si>
    <t>12022000001432</t>
  </si>
  <si>
    <t>12022000001433</t>
  </si>
  <si>
    <t>12022000001625</t>
  </si>
  <si>
    <t>12022000001626</t>
  </si>
  <si>
    <t>12022000001638</t>
  </si>
  <si>
    <t>12022000001643</t>
  </si>
  <si>
    <t>12022000001644</t>
  </si>
  <si>
    <t>12022000001645</t>
  </si>
  <si>
    <t>12022000001754</t>
  </si>
  <si>
    <t>12022000001683</t>
  </si>
  <si>
    <t>12022000001745</t>
  </si>
  <si>
    <t>12022000000789</t>
  </si>
  <si>
    <t>12022000000792</t>
  </si>
  <si>
    <t>12022000000836</t>
  </si>
  <si>
    <t>12022000000843</t>
  </si>
  <si>
    <t>12022000000982</t>
  </si>
  <si>
    <t>12022000000995</t>
  </si>
  <si>
    <t>12022000000996</t>
  </si>
  <si>
    <t>12022000001196</t>
  </si>
  <si>
    <t>12022000000778</t>
  </si>
  <si>
    <t>12022000000794</t>
  </si>
  <si>
    <t>12022000000979</t>
  </si>
  <si>
    <t>12022000000977</t>
  </si>
  <si>
    <t>12022000000978</t>
  </si>
  <si>
    <t>12022000001293</t>
  </si>
  <si>
    <t>12022000000728</t>
  </si>
  <si>
    <t>12022000000746</t>
  </si>
  <si>
    <t>12022000000748</t>
  </si>
  <si>
    <t>12022000000755</t>
  </si>
  <si>
    <t>12022000000775</t>
  </si>
  <si>
    <t>12022000000971</t>
  </si>
  <si>
    <t>12022000000726</t>
  </si>
  <si>
    <t>12022000000737</t>
  </si>
  <si>
    <t>12022000000761</t>
  </si>
  <si>
    <t>12022000000764</t>
  </si>
  <si>
    <t>12022000000767</t>
  </si>
  <si>
    <t>12022000000776</t>
  </si>
  <si>
    <t>12022000000780</t>
  </si>
  <si>
    <t>12022000000786</t>
  </si>
  <si>
    <t>12022000000795</t>
  </si>
  <si>
    <t>12022000000808</t>
  </si>
  <si>
    <t>12022000000962</t>
  </si>
  <si>
    <t>12022000000966</t>
  </si>
  <si>
    <t>12022000000968</t>
  </si>
  <si>
    <t>12022000000969</t>
  </si>
  <si>
    <t>12022000000972</t>
  </si>
  <si>
    <t>12022000000992</t>
  </si>
  <si>
    <t>12022000001015</t>
  </si>
  <si>
    <t>12022000001016</t>
  </si>
  <si>
    <t>12022000001041</t>
  </si>
  <si>
    <t>12022000001052</t>
  </si>
  <si>
    <t>12022000001191</t>
  </si>
  <si>
    <t>12022000001197</t>
  </si>
  <si>
    <t>12022000001199</t>
  </si>
  <si>
    <t>12022000001200</t>
  </si>
  <si>
    <t>12022000001201</t>
  </si>
  <si>
    <t>12022000001283</t>
  </si>
  <si>
    <t>12022000001288</t>
  </si>
  <si>
    <t>12022000000835</t>
  </si>
  <si>
    <t>12022000001184</t>
  </si>
  <si>
    <t>12022000001203</t>
  </si>
  <si>
    <t>12022000001284</t>
  </si>
  <si>
    <t>12022000001386</t>
  </si>
  <si>
    <t>12022000000759</t>
  </si>
  <si>
    <t>12022000000772</t>
  </si>
  <si>
    <t>12022000000773</t>
  </si>
  <si>
    <t>12022000000774</t>
  </si>
  <si>
    <t>12022000000781</t>
  </si>
  <si>
    <t>12022000000782</t>
  </si>
  <si>
    <t>12022000000785</t>
  </si>
  <si>
    <t>12022000000805</t>
  </si>
  <si>
    <t>12022000000807</t>
  </si>
  <si>
    <t>12022000000847</t>
  </si>
  <si>
    <t>12022000001048</t>
  </si>
  <si>
    <t>12022000001054</t>
  </si>
  <si>
    <t>12022000001274</t>
  </si>
  <si>
    <t>12022000001285</t>
  </si>
  <si>
    <t>12022000001302</t>
  </si>
  <si>
    <t>12022000000760</t>
  </si>
  <si>
    <t>12022000001005</t>
  </si>
  <si>
    <t>12022000001012</t>
  </si>
  <si>
    <t>12022000001043</t>
  </si>
  <si>
    <t>12022000000756</t>
  </si>
  <si>
    <t>12022000000783</t>
  </si>
  <si>
    <t>12022000000804</t>
  </si>
  <si>
    <t>12022000000806</t>
  </si>
  <si>
    <t>12022000001204</t>
  </si>
  <si>
    <t>12022000001205</t>
  </si>
  <si>
    <t>12022000001206</t>
  </si>
  <si>
    <t>12022000000988</t>
  </si>
  <si>
    <t>12022000000740</t>
  </si>
  <si>
    <t>12022000000798</t>
  </si>
  <si>
    <t>12022000001053</t>
  </si>
  <si>
    <t>12022000001207</t>
  </si>
  <si>
    <t>12022000001304</t>
  </si>
  <si>
    <t>12022000000745</t>
  </si>
  <si>
    <t>12022000000765</t>
  </si>
  <si>
    <t>12022000000766</t>
  </si>
  <si>
    <t>12022000000779</t>
  </si>
  <si>
    <t>12022000000790</t>
  </si>
  <si>
    <t>12022000000791</t>
  </si>
  <si>
    <t>12022000000793</t>
  </si>
  <si>
    <t>12022000000796</t>
  </si>
  <si>
    <t>12022000000797</t>
  </si>
  <si>
    <t>12022000000799</t>
  </si>
  <si>
    <t>12022000000800</t>
  </si>
  <si>
    <t>12022000000802</t>
  </si>
  <si>
    <t>12022000000803</t>
  </si>
  <si>
    <t>12022000000838</t>
  </si>
  <si>
    <t>12022000000839</t>
  </si>
  <si>
    <t>12022000000846</t>
  </si>
  <si>
    <t>12022000000997</t>
  </si>
  <si>
    <t>12022000001013</t>
  </si>
  <si>
    <t>12022000001014</t>
  </si>
  <si>
    <t>12022000001036</t>
  </si>
  <si>
    <t>12022000001045</t>
  </si>
  <si>
    <t>12022000001183</t>
  </si>
  <si>
    <t>12022000001193</t>
  </si>
  <si>
    <t>12022000001273</t>
  </si>
  <si>
    <t>12022000001290</t>
  </si>
  <si>
    <t>12022000001294</t>
  </si>
  <si>
    <t>12022000001297</t>
  </si>
  <si>
    <t>12022000001300</t>
  </si>
  <si>
    <t>12022000001301</t>
  </si>
  <si>
    <t>12022000001303</t>
  </si>
  <si>
    <t>12022000000848</t>
  </si>
  <si>
    <t>12022000001289</t>
  </si>
  <si>
    <t>12022000000738</t>
  </si>
  <si>
    <t>12022000005377</t>
  </si>
  <si>
    <t>12022000000810</t>
  </si>
  <si>
    <t>12022000001006</t>
  </si>
  <si>
    <t>12022000001007</t>
  </si>
  <si>
    <t>12022000001008</t>
  </si>
  <si>
    <t>12022000001009</t>
  </si>
  <si>
    <t>12022000001035</t>
  </si>
  <si>
    <t>12022000001047</t>
  </si>
  <si>
    <t>12022000001051</t>
  </si>
  <si>
    <t>12022000000727</t>
  </si>
  <si>
    <t>12022000000734</t>
  </si>
  <si>
    <t>12022000000735</t>
  </si>
  <si>
    <t>12022000000753</t>
  </si>
  <si>
    <t>12022000000762</t>
  </si>
  <si>
    <t>12022000000763</t>
  </si>
  <si>
    <t>12022000000784</t>
  </si>
  <si>
    <t>12022000000801</t>
  </si>
  <si>
    <t>12022000001295</t>
  </si>
  <si>
    <t>12022000000725</t>
  </si>
  <si>
    <t>12022000000736</t>
  </si>
  <si>
    <t>12022000000769</t>
  </si>
  <si>
    <t>12022000001291</t>
  </si>
  <si>
    <t>12022000001010</t>
  </si>
  <si>
    <t>12022000001029</t>
  </si>
  <si>
    <t>12022000001033</t>
  </si>
  <si>
    <t>12022000001034</t>
  </si>
  <si>
    <t>12022000001046</t>
  </si>
  <si>
    <t>12022000001189</t>
  </si>
  <si>
    <t>12022000001190</t>
  </si>
  <si>
    <t>12022000001194</t>
  </si>
  <si>
    <t>12022000001292</t>
  </si>
  <si>
    <t>12022000001296</t>
  </si>
  <si>
    <t>12022000000739</t>
  </si>
  <si>
    <t>12022000000758</t>
  </si>
  <si>
    <t>12022000000970</t>
  </si>
  <si>
    <t>12022000001081</t>
  </si>
  <si>
    <t>12022000001082</t>
  </si>
  <si>
    <t>12022000001276</t>
  </si>
  <si>
    <t>12022000001277</t>
  </si>
  <si>
    <t>12022000001376</t>
  </si>
  <si>
    <t>12022000000757</t>
  </si>
  <si>
    <t>12022000001195</t>
  </si>
  <si>
    <t>12022000000771</t>
  </si>
  <si>
    <t>12022000000837</t>
  </si>
  <si>
    <t>12022000000754</t>
  </si>
  <si>
    <t>12022000001185</t>
  </si>
  <si>
    <t>12022000001192</t>
  </si>
  <si>
    <t>12022000000840</t>
  </si>
  <si>
    <t>12022000001202</t>
  </si>
  <si>
    <t>12022000001269</t>
  </si>
  <si>
    <t>12022000001282</t>
  </si>
  <si>
    <t>12022000000729</t>
  </si>
  <si>
    <t>12022000000732</t>
  </si>
  <si>
    <t>12022000000983</t>
  </si>
  <si>
    <t>12022000000993</t>
  </si>
  <si>
    <t>12022000002520</t>
  </si>
  <si>
    <t>12022000000731</t>
  </si>
  <si>
    <t>12022000000809</t>
  </si>
  <si>
    <t>12022000000963</t>
  </si>
  <si>
    <t>12022000000964</t>
  </si>
  <si>
    <t>12022000000965</t>
  </si>
  <si>
    <t>12022000000980</t>
  </si>
  <si>
    <t>12022000000981</t>
  </si>
  <si>
    <t>12022000000984</t>
  </si>
  <si>
    <t>12022000000985</t>
  </si>
  <si>
    <t>12022000000986</t>
  </si>
  <si>
    <t>12022000000987</t>
  </si>
  <si>
    <t>12022000000989</t>
  </si>
  <si>
    <t>12022000000990</t>
  </si>
  <si>
    <t>12022000000991</t>
  </si>
  <si>
    <t>12022000001004</t>
  </si>
  <si>
    <t>12022000001027</t>
  </si>
  <si>
    <t>12022000001028</t>
  </si>
  <si>
    <t>12022000001030</t>
  </si>
  <si>
    <t>12022000001031</t>
  </si>
  <si>
    <t>12022000001032</t>
  </si>
  <si>
    <t>12022000001037</t>
  </si>
  <si>
    <t>12022000001038</t>
  </si>
  <si>
    <t>12022000001039</t>
  </si>
  <si>
    <t>12022000001040</t>
  </si>
  <si>
    <t>12022000001044</t>
  </si>
  <si>
    <t>12022000001049</t>
  </si>
  <si>
    <t>12022000001050</t>
  </si>
  <si>
    <t>12022000001186</t>
  </si>
  <si>
    <t>12022000001187</t>
  </si>
  <si>
    <t>12022000001188</t>
  </si>
  <si>
    <t>12022000001198</t>
  </si>
  <si>
    <t>12022000001270</t>
  </si>
  <si>
    <t>12022000001271</t>
  </si>
  <si>
    <t>12022000001272</t>
  </si>
  <si>
    <t>12022000001287</t>
  </si>
  <si>
    <t>12022000001298</t>
  </si>
  <si>
    <t>12022000001299</t>
  </si>
  <si>
    <t>12022000000742</t>
  </si>
  <si>
    <t>12022000000743</t>
  </si>
  <si>
    <t>12022000000744</t>
  </si>
  <si>
    <t>12022000000973</t>
  </si>
  <si>
    <t>12022000000976</t>
  </si>
  <si>
    <t>12022000000998</t>
  </si>
  <si>
    <t>12022000000999</t>
  </si>
  <si>
    <t>12022000001000</t>
  </si>
  <si>
    <t>12022000001001</t>
  </si>
  <si>
    <t>12022000001002</t>
  </si>
  <si>
    <t>12022000001003</t>
  </si>
  <si>
    <t>12022000000741</t>
  </si>
  <si>
    <t>12022000000994</t>
  </si>
  <si>
    <t>12022000000747</t>
  </si>
  <si>
    <t>12022000000788</t>
  </si>
  <si>
    <t>12022000001208</t>
  </si>
  <si>
    <t>12022000001210</t>
  </si>
  <si>
    <t>12022000001281</t>
  </si>
  <si>
    <t>12022000000841</t>
  </si>
  <si>
    <t>12022000001286</t>
  </si>
  <si>
    <t>GRAFICAS RIVER, S L.</t>
  </si>
  <si>
    <t>INFRAESTRUCTURES I SERVEIS DE TELECOM I CERTIFICAC</t>
  </si>
  <si>
    <t xml:space="preserve"> CARDA*I ISACH,VICENT RAMON</t>
  </si>
  <si>
    <t>SANTIANDRES.MONTAJE EXPOSITIVO, S.L.</t>
  </si>
  <si>
    <t>CONTROL DE PLAGAS Y DESIFECCIO</t>
  </si>
  <si>
    <t xml:space="preserve"> ANGELES DE LOS*RODRIGUEZ,ALVARO</t>
  </si>
  <si>
    <t>SERKOVA, NATALYA</t>
  </si>
  <si>
    <t>ART I CLAR SL</t>
  </si>
  <si>
    <t>LIBERTY MUTUAL INSURANCE EUROPE LIMITED</t>
  </si>
  <si>
    <t>HISCOX SA</t>
  </si>
  <si>
    <t>DUKKALA-AZEMMOUR SL</t>
  </si>
  <si>
    <t>TRANSVIA TOURS SL</t>
  </si>
  <si>
    <t>VEGAP</t>
  </si>
  <si>
    <t>UTE SERIVAM</t>
  </si>
  <si>
    <t>FUNDACIO UNIVERSITAT EMPRESA (ADEIT</t>
  </si>
  <si>
    <t>SISTEMAS DE EMBALAJE, S.L.</t>
  </si>
  <si>
    <t>ROIG I FILLS ASSOCIATS, S.A.</t>
  </si>
  <si>
    <t>GRAFIQUES LITOLEMA</t>
  </si>
  <si>
    <t>AMADOR VIQUEIRA ALMUDENA 000199858C, S.L.</t>
  </si>
  <si>
    <t>QUADRE MANIPULACION DE OBRAS DE ARTE, S.L.</t>
  </si>
  <si>
    <t xml:space="preserve"> PEREZ*PALMER,MATEO</t>
  </si>
  <si>
    <t xml:space="preserve"> ESCRICHE*GARCIA,ROBERTO</t>
  </si>
  <si>
    <t>SEOP PROYECTOS Y CONTRATAS SL</t>
  </si>
  <si>
    <t>VITELSA</t>
  </si>
  <si>
    <t xml:space="preserve"> TALAVERA*PENALVA,JOSE</t>
  </si>
  <si>
    <t>CULTURAMA SL</t>
  </si>
  <si>
    <t xml:space="preserve"> IBORRA*CANDELA,MARIA DE LOS LLANOS</t>
  </si>
  <si>
    <t>MASSA SALVATGE COOP.V.</t>
  </si>
  <si>
    <t xml:space="preserve"> MOLINERO*DOMINGO,JAVIER</t>
  </si>
  <si>
    <t xml:space="preserve"> BONET*EDESA,MARIA DEL MAR</t>
  </si>
  <si>
    <t xml:space="preserve"> CABO*MARCOS,CRISTINA</t>
  </si>
  <si>
    <t>FENT ESTUDI COOP. V.</t>
  </si>
  <si>
    <t>ASOCIACION CULTURAL FRACTALS EDUCACION ARTISTICA</t>
  </si>
  <si>
    <t>ABELLA NEGRA SLL</t>
  </si>
  <si>
    <t>RICOH ESPAÑA SLU</t>
  </si>
  <si>
    <t>CAMFIL  ESPAÑA SA</t>
  </si>
  <si>
    <t>LLORET PROTECCION SL</t>
  </si>
  <si>
    <t>BARATZ SERVICIOS DE TELE</t>
  </si>
  <si>
    <t xml:space="preserve"> MARCO*MARCO,JUAN</t>
  </si>
  <si>
    <t>CARPINTERIA SEBASTIAN LOPEZ VALERO, S.L.</t>
  </si>
  <si>
    <t>ENVIRO MEDIA SLU</t>
  </si>
  <si>
    <t>UNIMAT PREVENCION</t>
  </si>
  <si>
    <t>SUTTON,PHILIP CHRISTIAN</t>
  </si>
  <si>
    <t>ETICA JURIDICA, S.L.</t>
  </si>
  <si>
    <t xml:space="preserve"> CORTES*MARTI,VICENTE</t>
  </si>
  <si>
    <t xml:space="preserve"> RUIZ*SANCHEZ,RICARDO</t>
  </si>
  <si>
    <t>MONFORT Y BONELL ABOGACIA Y ASESORIA DE EMPRESAS S</t>
  </si>
  <si>
    <t xml:space="preserve"> MAROTE*SANCHIS,DAVID</t>
  </si>
  <si>
    <t>JOSEARTE SL</t>
  </si>
  <si>
    <t>ONE UNDERWRITING AGENCIA DE SUSCRIPCION</t>
  </si>
  <si>
    <t>KUHN &amp; BULOW VERSICHERUNGSMAKLER GMBH</t>
  </si>
  <si>
    <t>NEXUS ENERGIA, S.A.</t>
  </si>
  <si>
    <t>EMPRESA MIXTA VALENCIANA DE AGUAS</t>
  </si>
  <si>
    <t>SEGURIDAD INTEGRAL SECOEX, SA</t>
  </si>
  <si>
    <t>SEAN SERIOS S.L.</t>
  </si>
  <si>
    <t>ACREEDORES VARIOS</t>
  </si>
  <si>
    <t>3 PRESTSÆTER,ELLEF</t>
  </si>
  <si>
    <t xml:space="preserve"> IGLESIAS*NAPOLEON,MARIA ALMUDENA</t>
  </si>
  <si>
    <t xml:space="preserve"> RUIZ*FEO,IRIS</t>
  </si>
  <si>
    <t xml:space="preserve"> SANTANA*MARIN,MOISES</t>
  </si>
  <si>
    <t>SOCIEDAD ESTATAL DE CORREOS SA</t>
  </si>
  <si>
    <t xml:space="preserve"> GARCIA*MASCARAQUE,JOSE LUIS</t>
  </si>
  <si>
    <t>COMERCIAL MARKEDOLS SL</t>
  </si>
  <si>
    <t>OFICINA 200 BIS, S.L.</t>
  </si>
  <si>
    <t>MUNDO GRAFICO SERVIOS INTEGRALES DE IMPRESION SL</t>
  </si>
  <si>
    <t>SIMBOLS SENYALITZACIO INTEGRAL, S.C.V.L.</t>
  </si>
  <si>
    <t>PRESTIGE CURTAIN SL</t>
  </si>
  <si>
    <t>MONJE HERMANOS SL</t>
  </si>
  <si>
    <t>MARC MARTI</t>
  </si>
  <si>
    <t>ANDRE, PEDRO</t>
  </si>
  <si>
    <t>CLEMENTE PIANOS SL</t>
  </si>
  <si>
    <t>SOLDENE</t>
  </si>
  <si>
    <t>HALLON INTELLIGENCE, S.L.</t>
  </si>
  <si>
    <t>CENTRO EUROPEO IDIOMAS ALOS</t>
  </si>
  <si>
    <t xml:space="preserve"> FERNANDEZ*VILAPLANA,DIEGO LUIS</t>
  </si>
  <si>
    <t xml:space="preserve"> SANJUAN*CANO,REBECA</t>
  </si>
  <si>
    <t xml:space="preserve"> ARQUES*CORTES,JORDI</t>
  </si>
  <si>
    <t xml:space="preserve"> SIERRA*FERRERO,SARA</t>
  </si>
  <si>
    <t xml:space="preserve"> JIMENEZ*ROMO,JAVIER</t>
  </si>
  <si>
    <t>ROTUL-TEX S.L.</t>
  </si>
  <si>
    <t>ZONA LIMITE CASTELLON SL</t>
  </si>
  <si>
    <t>JCDECAUX ESPAÑA, S.L.U.</t>
  </si>
  <si>
    <t>GUILLERMO Y RUBEN SL</t>
  </si>
  <si>
    <t>RADIO TAXI METROPOLITANO DE VA</t>
  </si>
  <si>
    <t xml:space="preserve"> PINEDA*GOMEZ,VIRGINIA</t>
  </si>
  <si>
    <t xml:space="preserve"> PEREZ*CARBONELL,AUSIAS</t>
  </si>
  <si>
    <t xml:space="preserve"> MURIAS*SUAREZ,ALBERTO</t>
  </si>
  <si>
    <t xml:space="preserve"> NAVARRO*GOMEZ-FERRER,ALVARO</t>
  </si>
  <si>
    <t>ACIMUT S.L.</t>
  </si>
  <si>
    <t xml:space="preserve"> LORENZO*SANCHEZ,MIGUEL VALENTIN</t>
  </si>
  <si>
    <t xml:space="preserve"> DASI*DASI,JAUME</t>
  </si>
  <si>
    <t xml:space="preserve"> SANTONJA*CARDONA,JOSE LUIS</t>
  </si>
  <si>
    <t xml:space="preserve"> AGUILERA*CABEZA,CARMEN</t>
  </si>
  <si>
    <t xml:space="preserve"> ENGUITA*MAYO,NURIA</t>
  </si>
  <si>
    <t>COLEGIO MAYOR RECTOR PESET</t>
  </si>
  <si>
    <t xml:space="preserve"> SEDANO*AMORES,MARCIAL</t>
  </si>
  <si>
    <t>THE JOSEF AND ANNI ALBERS FOUNDATION INC</t>
  </si>
  <si>
    <t xml:space="preserve"> MARTINEZ LOPEZ,SANDRA</t>
  </si>
  <si>
    <t>THYSSENKRUPP ELEVADORES S.A.</t>
  </si>
  <si>
    <t>SICOMORO SERVICIOS INTEGRALES</t>
  </si>
  <si>
    <t>MUSEUM FUR GEGENWARTSKUNST SIEGEN GGMBH</t>
  </si>
  <si>
    <t>PRODUCCIONES DE ARTE Y PENSAMIENTO, S.L.</t>
  </si>
  <si>
    <t>DIARIO ABC S.L.</t>
  </si>
  <si>
    <t>ONTIME TRANSPORTE Y LOGISTICA, S.L.</t>
  </si>
  <si>
    <t xml:space="preserve"> FUENTES*BENITO,BLAS</t>
  </si>
  <si>
    <t xml:space="preserve"> PEREZ*CASTELLO,LIVIA</t>
  </si>
  <si>
    <t xml:space="preserve"> ORTS*ROS,PAU</t>
  </si>
  <si>
    <t>CALDERERIA VILLENA S.L</t>
  </si>
  <si>
    <t xml:space="preserve"> ROSA*ANGULO,JOSE MARIA</t>
  </si>
  <si>
    <t xml:space="preserve"> MENENDEZ*RUBIO,SARAI</t>
  </si>
  <si>
    <t xml:space="preserve"> COBACHO*VELASCO,DARIO</t>
  </si>
  <si>
    <t>GALANA INFORMATICA S.L.</t>
  </si>
  <si>
    <t>SIGNES IMATGE I COMUNICACIO, SA</t>
  </si>
  <si>
    <t xml:space="preserve"> RAUSELL*NAVARRO,EVA INMACULADA</t>
  </si>
  <si>
    <t>CENDRA GRAFICA, COOP. V</t>
  </si>
  <si>
    <t xml:space="preserve"> MARTINEZ*NAVARRO,SONIA</t>
  </si>
  <si>
    <t xml:space="preserve"> PEREZ*IZQUIERDO,CARLOS</t>
  </si>
  <si>
    <t>INSTITUT VALENCIA D'ART MODERN</t>
  </si>
  <si>
    <t>PRODEVELOP SL</t>
  </si>
  <si>
    <t>INTERNET EXPRESS, S.L.</t>
  </si>
  <si>
    <t>TELEFONICA DE ESPAÑA SAU</t>
  </si>
  <si>
    <t>UTE DXIII TELEFONICA DE ESPAÑA</t>
  </si>
  <si>
    <t>FUNDACION FESORD CV</t>
  </si>
  <si>
    <t>WINDMILL STRUCTURAL CONSULTANTS SLP</t>
  </si>
  <si>
    <t xml:space="preserve"> PEIRATS*VICENT,BLANCA</t>
  </si>
  <si>
    <t>AXA SEGUROS GENERALES SA DE SEGUROS Y REASEGUROS S</t>
  </si>
  <si>
    <t>THE ART NEWSPAPER</t>
  </si>
  <si>
    <t>LLIG. LLIBRERIA GENERALITAT</t>
  </si>
  <si>
    <t>PALACIOS Y MUSEOS SLU</t>
  </si>
  <si>
    <t xml:space="preserve"> TIENDA TPV FISICA</t>
  </si>
  <si>
    <t xml:space="preserve"> TIENDA ONLINE</t>
  </si>
  <si>
    <t>DAVID ZWIRNER GALLERY</t>
  </si>
  <si>
    <t>MUSEO NACIONAL REINA SOFIA</t>
  </si>
  <si>
    <t xml:space="preserve"> GIL*SANCHEZ,JUAN JOSE</t>
  </si>
  <si>
    <t>GOBIERNO DE ARAGON - IAACC PABLO SERRANO</t>
  </si>
  <si>
    <t xml:space="preserve"> CLIENTES VARIOS TIENDA TP</t>
  </si>
  <si>
    <t xml:space="preserve"> TEIXIDOR*OTTO DE,JORDI</t>
  </si>
  <si>
    <t>FUNDACION DE ARTE Y PENSAMIENTO MARTIN CHIRINO</t>
  </si>
  <si>
    <t xml:space="preserve"> CLIENTES VARIOS ONLINE</t>
  </si>
  <si>
    <t>GENERALITAT VALENCIANA</t>
  </si>
  <si>
    <t>GALERIA Y PROYECTOS NF, S.L.</t>
  </si>
  <si>
    <t>UNIVERSITAT DE VALENCIA</t>
  </si>
  <si>
    <t>DIPUTACIO DE VALENCIA</t>
  </si>
  <si>
    <t>FUNDAÇAO COLECÇAO BERARDO</t>
  </si>
  <si>
    <t>MARLBOROUGH GALLERY</t>
  </si>
  <si>
    <t>MINISTERIO DE CULTURA Y DEPORTE</t>
  </si>
  <si>
    <t>YALE UNIVERSITY PRESS</t>
  </si>
  <si>
    <t>FUNDACION PALACIO DE VILLALON</t>
  </si>
  <si>
    <t>DSV ROAD SPAIN S.A.U.</t>
  </si>
  <si>
    <t>INQUEVAP ENERGIA, S.L.</t>
  </si>
  <si>
    <t>ESTUDIO MENTA SL</t>
  </si>
  <si>
    <t xml:space="preserve"> FRANCES*MOMPARLER,RUBEN</t>
  </si>
  <si>
    <t>VILLALARTEX INTERIORISME SL</t>
  </si>
  <si>
    <t>ROMERO MARCOS Y MOLDURAS SL</t>
  </si>
  <si>
    <t xml:space="preserve"> LOPEZ*FRUTOS DE,ESTELA</t>
  </si>
  <si>
    <t xml:space="preserve"> PEREZ*ROYERO,ANA VICTORIA</t>
  </si>
  <si>
    <t>ECOSIONA ENERGIA, S.L.</t>
  </si>
  <si>
    <t>DIAPASO COMUNICACIO SL</t>
  </si>
  <si>
    <t xml:space="preserve"> MARTINEZ GARCIA,MIGUEL ANGEL</t>
  </si>
  <si>
    <t xml:space="preserve"> CASTELLO*GONZALEZ,JULIA</t>
  </si>
  <si>
    <t>VALENCIA ACOGE</t>
  </si>
  <si>
    <t xml:space="preserve"> GANDIA*FRANCES,ANTONIO FIDEL</t>
  </si>
  <si>
    <t xml:space="preserve"> PEÑARRUBIA*GARCIA,ELENA</t>
  </si>
  <si>
    <t xml:space="preserve"> SARRION*RACIONERO,MARINA</t>
  </si>
  <si>
    <t xml:space="preserve"> SALVADOR*CABRERO,JOSEP</t>
  </si>
  <si>
    <t xml:space="preserve"> PEREZ*SERRANO,SERGI</t>
  </si>
  <si>
    <t>MONTAÑES BRUNET, YOLANDA</t>
  </si>
  <si>
    <t>CENTRO DE REPROGRAFIA LINEA 2</t>
  </si>
  <si>
    <t xml:space="preserve"> LLISO*MARTIN,GABRIEL</t>
  </si>
  <si>
    <t>BARLIN PROJECT SL</t>
  </si>
  <si>
    <t>SERVICIOS MICROINFORMATICA, S.A</t>
  </si>
  <si>
    <t>NUNSYS, S.L.</t>
  </si>
  <si>
    <t>TANDEM PATRIMONI</t>
  </si>
  <si>
    <t>GINKGO EDUCACION S.L.</t>
  </si>
  <si>
    <t>KONICA MINOLTA BSS SPAIN S.A</t>
  </si>
  <si>
    <t>INSTITUT VALENCIA DE CULTURA</t>
  </si>
  <si>
    <t xml:space="preserve"> JORDA*MULET,JULI</t>
  </si>
  <si>
    <t xml:space="preserve"> ALBERTOS*ANGEL,ANTONIO JOSE</t>
  </si>
  <si>
    <t xml:space="preserve"> DE*DIEGO OTERO,ESTRELLA</t>
  </si>
  <si>
    <t>GOKCEK GARCIA DE LOS*HERAS FAUS,MERAL</t>
  </si>
  <si>
    <t xml:space="preserve"> PROVINCE*LOPEZ,KEN A.</t>
  </si>
  <si>
    <t xml:space="preserve"> INCLAN*CERVERA,FRANCISCO</t>
  </si>
  <si>
    <t>BELL,GRAHAM</t>
  </si>
  <si>
    <t>XL INSURANCE COMPANY SE, SUCURSAL EN ESPAÑA</t>
  </si>
  <si>
    <t>INSTALACIONES ILUMINACION GRUPO LUZ, S.L.</t>
  </si>
  <si>
    <t xml:space="preserve"> IGLESIAS*CASANOVA,MATILDE</t>
  </si>
  <si>
    <t xml:space="preserve"> AGEITOS*MARTINEZ,CESAR</t>
  </si>
  <si>
    <t>FILMOTECA ESPAÑOLA</t>
  </si>
  <si>
    <t>FUNDACION CATALUNYA . LA PEDRERA</t>
  </si>
  <si>
    <t>FUNDACION MAPFRE</t>
  </si>
  <si>
    <t>MIT LIST VISUAL ARTS CENTER</t>
  </si>
  <si>
    <t>CENTRO AZKUNA DE SOCIEDAD Y CULTURA CONTEMPORANEA,</t>
  </si>
  <si>
    <t>GODOSTRATEGIES, SL</t>
  </si>
  <si>
    <t>UNIDAD EDITORIAL SA</t>
  </si>
  <si>
    <t>EDICIONES PLAZA SL</t>
  </si>
  <si>
    <t>AU EDICIONS SL</t>
  </si>
  <si>
    <t>PRENSA EUROPEA DEL SIGLO XXI, S.L.</t>
  </si>
  <si>
    <t>ESCENA GESTIONS ARTISTIQUES SLU</t>
  </si>
  <si>
    <t xml:space="preserve"> CASINO*MUÑOZ,PABLO</t>
  </si>
  <si>
    <t>SIBILINA S.L.U</t>
  </si>
  <si>
    <t xml:space="preserve"> MARCO*MONCHO,JAIME</t>
  </si>
  <si>
    <t xml:space="preserve"> MONTANER*LOPEZ,ALEJANDRO</t>
  </si>
  <si>
    <t>BO AIRIGH S.L.</t>
  </si>
  <si>
    <t xml:space="preserve"> OLIETE*RUBIO,LUCAS</t>
  </si>
  <si>
    <t xml:space="preserve"> ATREES*MADERUELO,ALI HICHAM</t>
  </si>
  <si>
    <t xml:space="preserve"> FERRI*LLOPIS,JAVIER</t>
  </si>
  <si>
    <t xml:space="preserve"> ARTIME*PINILLA,JOAQUIN</t>
  </si>
  <si>
    <t xml:space="preserve"> MARTI*LOPEZ,EMILIO</t>
  </si>
  <si>
    <t xml:space="preserve"> PORRAS*SORIANO,ALVARO</t>
  </si>
  <si>
    <t>FUNDACION ITAKA-ESCOLAPIOS</t>
  </si>
  <si>
    <t>CULTURAL TRANSPORT 2012 SLU</t>
  </si>
  <si>
    <t>IBM SA</t>
  </si>
  <si>
    <t>GRANT THORNTON, S.L.P</t>
  </si>
  <si>
    <t>FCR, S.L.</t>
  </si>
  <si>
    <t xml:space="preserve"> RUIZ*BRUGADA,PEDRO</t>
  </si>
  <si>
    <t xml:space="preserve"> PEDROSA*SANCHEZ,LUIS ALFONSO</t>
  </si>
  <si>
    <t xml:space="preserve"> CANTO*ARASTEY,RAUL</t>
  </si>
  <si>
    <t>ACCIO ECOLOGISTA AGRO</t>
  </si>
  <si>
    <t xml:space="preserve"> CASTILLO DE*RODRIGUEZ,MARIA</t>
  </si>
  <si>
    <t xml:space="preserve"> ALVAREZ*MARTIN,DARIO</t>
  </si>
  <si>
    <t xml:space="preserve"> NOYA*BLAS DE,PAULA</t>
  </si>
  <si>
    <t xml:space="preserve"> GONZALEZ*GUERREIRO,MARINA</t>
  </si>
  <si>
    <t>ARTE Y MEMORIA SL</t>
  </si>
  <si>
    <t>TATE ENTERPRISES</t>
  </si>
  <si>
    <t>TACQ,FILIEP</t>
  </si>
  <si>
    <t>RODRIGUEZ DE GUZMAN*SANDOVAL,LORENZO</t>
  </si>
  <si>
    <t>GAM ESPAÑA ALQUILER DE MAQUINARIA SLU</t>
  </si>
  <si>
    <t xml:space="preserve"> NAVARRO*CATALAN,DIEGO VICENTE</t>
  </si>
  <si>
    <t>FRIEZE PUBLISHING LTD</t>
  </si>
  <si>
    <t>VIMARART S.L.</t>
  </si>
  <si>
    <t>THE LOOP ID, SL</t>
  </si>
  <si>
    <t>BALLESTER-OLMOS SOLUCIONES INT</t>
  </si>
  <si>
    <t xml:space="preserve"> PEÑAS*CHUMILLAS,ANA</t>
  </si>
  <si>
    <t xml:space="preserve"> HERRERO*GARCES,ALBA</t>
  </si>
  <si>
    <t>ENERGIA CONTROLADA DEL MEDITERRANEO, S.L.</t>
  </si>
  <si>
    <t xml:space="preserve"> GIMENEZ*COSTA,LUIS</t>
  </si>
  <si>
    <t>TRATAMIENTOS MARFITE SL</t>
  </si>
  <si>
    <t>REPARACIONES PUZOL SL</t>
  </si>
  <si>
    <t>LAMBE,BRENDAN</t>
  </si>
  <si>
    <t>FCC MEDIO AMBIENTE S.A.U</t>
  </si>
  <si>
    <t xml:space="preserve"> SILVESTRE*LINDE,MARIA REMEDIOS</t>
  </si>
  <si>
    <t xml:space="preserve"> BLANCO*SIERRA,OSCAR MIGUEL</t>
  </si>
  <si>
    <t>TTI, S.A.</t>
  </si>
  <si>
    <t>GENERALI ESPAÑA SA</t>
  </si>
  <si>
    <t>SOCIEDAD MERCANTIL CORPORACION RTVE</t>
  </si>
  <si>
    <t>ICOM</t>
  </si>
  <si>
    <t xml:space="preserve"> CAMPS*MONTESINOS,JUANA</t>
  </si>
  <si>
    <t>K7 TELEVISA, S. DE R. L. DE C.V.</t>
  </si>
  <si>
    <t xml:space="preserve"> SANCHIS*GANDIA,ALVARO</t>
  </si>
  <si>
    <t>PINAZO DECORACIONES, S.L.</t>
  </si>
  <si>
    <t xml:space="preserve"> PALAU*BARREDA,LAURA</t>
  </si>
  <si>
    <t xml:space="preserve"> VIZCAINO*ESTEBAN,ANTONIO</t>
  </si>
  <si>
    <t>IDEADESTROYINGMUROS</t>
  </si>
  <si>
    <t xml:space="preserve"> ROS*GABARDA,ANTONIO</t>
  </si>
  <si>
    <t>CONCHITA CAÑAMAS SL</t>
  </si>
  <si>
    <t>7 ASSOCIATION STANZA</t>
  </si>
  <si>
    <t xml:space="preserve"> QUILES*BENEDITO,GEMA</t>
  </si>
  <si>
    <t xml:space="preserve"> CISCAR*CEBRIA,ANA</t>
  </si>
  <si>
    <t xml:space="preserve"> COMELLES*ALLUE,EDUARD</t>
  </si>
  <si>
    <t>GROUND CONTROL SL</t>
  </si>
  <si>
    <t>ZHAO,HU</t>
  </si>
  <si>
    <t>ZALERA*DUHTEVA,MARIYA</t>
  </si>
  <si>
    <t>STEFANOVA*IVANOVA,SEVERINA</t>
  </si>
  <si>
    <t xml:space="preserve"> SEGURA*FIGUEROA,SONIA ELVIRA</t>
  </si>
  <si>
    <t>KIROVA*YORDANOVA,VANYA</t>
  </si>
  <si>
    <t xml:space="preserve"> FERNANDEZ*SALGADO,MARIA</t>
  </si>
  <si>
    <t xml:space="preserve"> LIBERIO*ALAUA,LAURA ESTHER</t>
  </si>
  <si>
    <t xml:space="preserve"> CASA DE LA*PLAZA,ISABEL</t>
  </si>
  <si>
    <t xml:space="preserve"> HERRERA*ANDRADE,Mª DEL CARMEN</t>
  </si>
  <si>
    <t xml:space="preserve"> JIMENEZ*ALCAIDE,Mª DEL CARMEN</t>
  </si>
  <si>
    <t>OUCHEITACHN,MALLIKA</t>
  </si>
  <si>
    <t xml:space="preserve"> ALVAREZ*FAJARDO,OCTAVINA</t>
  </si>
  <si>
    <t xml:space="preserve"> IVANOV*NEDEV,KANEM</t>
  </si>
  <si>
    <t>CRUZ,DIANA ISABEL</t>
  </si>
  <si>
    <t xml:space="preserve"> POZO DEL*BARRIUSO,DIEGO</t>
  </si>
  <si>
    <t>HASENKAMP RELOCATION SERVICES SPAIN SL</t>
  </si>
  <si>
    <t>FIATC MUTUA DE SEGUROS Y REASEGUROS</t>
  </si>
  <si>
    <t xml:space="preserve"> GUARDIAN NEWS &amp; MEDIA LTD</t>
  </si>
  <si>
    <t xml:space="preserve"> SAENZ DE BURUAGA,GONZALO</t>
  </si>
  <si>
    <t>ANISH FILM INSTITUTE</t>
  </si>
  <si>
    <t>GRAFIQUES ORTELLS S.L.</t>
  </si>
  <si>
    <t xml:space="preserve"> MAYAYO*BOST,PATRICIA</t>
  </si>
  <si>
    <t xml:space="preserve"> IBORRA*IBARS,INMACULADA</t>
  </si>
  <si>
    <t xml:space="preserve"> COLOMER*GUILLAMON,ANA ISABEL</t>
  </si>
  <si>
    <t xml:space="preserve"> PERALES*ESTIGUIN,ANA</t>
  </si>
  <si>
    <t xml:space="preserve"> CASTELLO*BELDA, REMEI</t>
  </si>
  <si>
    <t xml:space="preserve"> SENDRA*HERRERO,Mª. JESUS</t>
  </si>
  <si>
    <t xml:space="preserve"> CHINER*CERVERA,Mª. DOLORES</t>
  </si>
  <si>
    <t xml:space="preserve"> MARTINEZ*LOPEZ,MARIA TERESA</t>
  </si>
  <si>
    <t xml:space="preserve"> LOZADA,ARABELLA</t>
  </si>
  <si>
    <t xml:space="preserve"> SOLER*SALVADOR,CARLES</t>
  </si>
  <si>
    <t xml:space="preserve"> CARRETERO*CASTRO,OSCAR</t>
  </si>
  <si>
    <t xml:space="preserve"> DYBOSKI*ROYO,CLAUDIA</t>
  </si>
  <si>
    <t>ASEDESA SA CORREDURIA DE SEGUROS</t>
  </si>
  <si>
    <t>OUISIANA MUSEUM OF MODERN ART</t>
  </si>
  <si>
    <t>MNIZACION EXPTE 4503-0000-74-0078-21 AUDIENCIA PRO</t>
  </si>
  <si>
    <t>INSTITUTO CERVANTES</t>
  </si>
  <si>
    <t>N IVA 4T 2021_DEVOLUCION IVA HACIENDA</t>
  </si>
  <si>
    <t xml:space="preserve"> MARTINEZ LOPEZ*LIB. FLEMING,MANUELA</t>
  </si>
  <si>
    <t>THAMES &amp; HUDSON</t>
  </si>
  <si>
    <t>FUNDACION CENTRO CULTURAL I OSCAR NIEMEYER</t>
  </si>
  <si>
    <t>LA IMPRENTA, S.L.</t>
  </si>
  <si>
    <t xml:space="preserve"> ESCOBEDO*SILGO,DANIEL JUAN</t>
  </si>
  <si>
    <t>CANEPA*OLAECHEA,MARIA ANDREA</t>
  </si>
  <si>
    <t>ASOCIACION CULTURAL MAKEATUVIDA</t>
  </si>
  <si>
    <t xml:space="preserve"> MARI*RIBAS,BARTOMEU</t>
  </si>
  <si>
    <t xml:space="preserve"> OCAÑA*FERNANDEZ,ALEJANDRO</t>
  </si>
  <si>
    <t xml:space="preserve"> BUESO*FERRER,ABEL</t>
  </si>
  <si>
    <t xml:space="preserve"> GUARDIOLA*RIUS,PAULA</t>
  </si>
  <si>
    <t>TARIF,ASHTAR</t>
  </si>
  <si>
    <t xml:space="preserve"> MEDINA*GIL,ELENA</t>
  </si>
  <si>
    <t xml:space="preserve"> GIL*SALINAS,RAFAEL</t>
  </si>
  <si>
    <t xml:space="preserve"> SENDRA*SOTO,ALBERTO JOSE</t>
  </si>
  <si>
    <t xml:space="preserve"> ROMANI*ESCRIVA,INKA</t>
  </si>
  <si>
    <t xml:space="preserve"> CERON*LOPEZ,DANIELA</t>
  </si>
  <si>
    <t xml:space="preserve"> SOLBES*BORJA,CLARA</t>
  </si>
  <si>
    <t>GAS NATURAL COMERCIALIZADORA, S.A.</t>
  </si>
  <si>
    <t>PRODUCTOS DE CONSERVACION, S.A.</t>
  </si>
  <si>
    <t>ESTUDIO PACO MORA SL</t>
  </si>
  <si>
    <t xml:space="preserve"> VAQUERIZO*RELUCIO,JOSE</t>
  </si>
  <si>
    <t xml:space="preserve"> ESTRELA*CERVERO,MARIA MAR</t>
  </si>
  <si>
    <t>SOCIETAT DOCTOR ALONSO SLU</t>
  </si>
  <si>
    <t>APLICACIONES TECNOLOGICAS S.A.</t>
  </si>
  <si>
    <t>VALNU SERVICIOS DE INGENIERIA</t>
  </si>
  <si>
    <t>MAPFRE ESPAÑA SA</t>
  </si>
  <si>
    <t xml:space="preserve"> MUÑOZ*HERNANDEZ,ALVARO</t>
  </si>
  <si>
    <t xml:space="preserve"> SANMARTIN*HERNANDEZ,ELENA</t>
  </si>
  <si>
    <t>FEDERACION UNION AFRICANA ESPAÑA</t>
  </si>
  <si>
    <t>ENTIDAD DE GESTION DE DERECHOS DE LOS PRODUCTORES</t>
  </si>
  <si>
    <t>CLARKE MODET AND CO</t>
  </si>
  <si>
    <t>CIMAM</t>
  </si>
  <si>
    <t xml:space="preserve"> PERPINYA*I PUIG,ALBERT</t>
  </si>
  <si>
    <t>MABINOR SOLUCIONES INFORMATICAS INTEGRALES SL</t>
  </si>
  <si>
    <t xml:space="preserve"> GARCIA*VALLES,DAVID</t>
  </si>
  <si>
    <t>JOSE JORNET ARQUITECTO, SLP</t>
  </si>
  <si>
    <t xml:space="preserve"> PERERS I MONTFORT,FREDERIC</t>
  </si>
  <si>
    <t xml:space="preserve"> PARIS*BOUZA,IGNACIO</t>
  </si>
  <si>
    <t xml:space="preserve"> DIAZ*TEBAR,MARIA</t>
  </si>
  <si>
    <t>MATECO ALQUILER DE MAQUINARIA, S.L.U.</t>
  </si>
  <si>
    <t xml:space="preserve"> BENSACH*GALA,MARIA DEL MAR</t>
  </si>
  <si>
    <t>ANTTL-HEIKKI,SAVINEN</t>
  </si>
  <si>
    <t>SOTO*CALDERON,ANDREA LORENA</t>
  </si>
  <si>
    <t xml:space="preserve"> MANUBENS*ORTA,ANNA</t>
  </si>
  <si>
    <t>SOCIEDAD ESPANOLA DE ORNITOLOGIA</t>
  </si>
  <si>
    <t xml:space="preserve"> MARTINEZ*PUERTA,OSCAR</t>
  </si>
  <si>
    <t>UNIVERSITAT POLIT. VALENCIA</t>
  </si>
  <si>
    <t>FUNDAÇAO EDP</t>
  </si>
  <si>
    <t>TAS LLIG</t>
  </si>
  <si>
    <t>UNIVERSITY OF EDINBURGH</t>
  </si>
  <si>
    <t>CAREMAR, S.L.U.</t>
  </si>
  <si>
    <t xml:space="preserve"> BALLESTEROS*BONO,ANTONIO</t>
  </si>
  <si>
    <t xml:space="preserve"> SORIANO*FERRER,CONSUELO</t>
  </si>
  <si>
    <t xml:space="preserve"> CASTAÑER*NAVARRO,RUBEN JOSE</t>
  </si>
  <si>
    <t>IMPRIDEKOR SL</t>
  </si>
  <si>
    <t xml:space="preserve"> ARZA*MONCUNILL,MAR</t>
  </si>
  <si>
    <t>LV RECICLAMAS 2005, SLU</t>
  </si>
  <si>
    <t>CTEMSA SOLUCIONES ENERGETICAS, S.L.</t>
  </si>
  <si>
    <t xml:space="preserve"> LAHUERTA*ALSINA,JUAN JOSE</t>
  </si>
  <si>
    <t>MAGMACULTURA, S.L.</t>
  </si>
  <si>
    <t xml:space="preserve"> LLACER*SANCHO,IRENE</t>
  </si>
  <si>
    <t xml:space="preserve"> MOROS*SIDES,SANDRA</t>
  </si>
  <si>
    <t>SANEAMIENTOS ORTS SL</t>
  </si>
  <si>
    <t>TUPITSYN,MARGARITA</t>
  </si>
  <si>
    <t xml:space="preserve"> GONZALO I*HERRAIZ,MARC</t>
  </si>
  <si>
    <t xml:space="preserve"> GISBERT*SOLER,VICENTE</t>
  </si>
  <si>
    <t xml:space="preserve"> VALLES*VILCHEZ,LAURA</t>
  </si>
  <si>
    <t>EMT EMPRESA MUNICIPAL DE TRANSPORTE</t>
  </si>
  <si>
    <t>AMASV AGENCIA DE CREADORES VIS</t>
  </si>
  <si>
    <t>ARCHIVO GENERAL DE LA ADMINISTRACION</t>
  </si>
  <si>
    <t>KATALAY*SUN,BADINENGANY</t>
  </si>
  <si>
    <t>ARIAS*SECADA,MILAGROS</t>
  </si>
  <si>
    <t xml:space="preserve"> ADAM*PASTOR,JESUS CLAUDIO</t>
  </si>
  <si>
    <t xml:space="preserve"> ABENZA*GARCIA,LUISA</t>
  </si>
  <si>
    <t>AGENCIA EFE S.A.U SME</t>
  </si>
  <si>
    <t>FERRETERIA SAN ROQUE SLV</t>
  </si>
  <si>
    <t>ESBOZOS TOT EN ART SL</t>
  </si>
  <si>
    <t xml:space="preserve"> CUADRAS*DRUDIS,FERRAN</t>
  </si>
  <si>
    <t>FERNANDO GIL SA</t>
  </si>
  <si>
    <t xml:space="preserve"> MATA*FERRER,TERESA</t>
  </si>
  <si>
    <t>SISTEMES AVANÇATS DE ENERGIA SOLAR TERMICA, SCCL</t>
  </si>
  <si>
    <t xml:space="preserve"> MARTI*JORDAN,PABLO</t>
  </si>
  <si>
    <t xml:space="preserve"> HIDALGO*VILLALGORDO,RAUL</t>
  </si>
  <si>
    <t xml:space="preserve"> BALLARIN*BARRACHINA,MIGUEL</t>
  </si>
  <si>
    <t xml:space="preserve"> GOMEZ*GALERA,ESMERALDA</t>
  </si>
  <si>
    <t>FUNDACION CULTURAL 1º DE MAYO</t>
  </si>
  <si>
    <t>AEAT MINISTERIO DE HACIENDA Y ADMON PUBLICA</t>
  </si>
  <si>
    <t>CONSORCI MUSEU D´ART CONT. (MACBA)</t>
  </si>
  <si>
    <t>FUNDACION BANCO SABADELL</t>
  </si>
  <si>
    <t>BUSSINESS TO DEV</t>
  </si>
  <si>
    <t>FERT,YULIIA</t>
  </si>
  <si>
    <t xml:space="preserve"> PINA*LINARES,SONIA</t>
  </si>
  <si>
    <t xml:space="preserve"> GAÑEX*ALCOLEA,JOAQUIN</t>
  </si>
  <si>
    <t>ORTOGRAFIC DISSENY I COMUNICACIO COOP V</t>
  </si>
  <si>
    <t xml:space="preserve"> MARTINEZ*SANCHO,VICENT</t>
  </si>
  <si>
    <t xml:space="preserve"> MIRALLES*PELLICER,PAULA CLAUDIA</t>
  </si>
  <si>
    <t>FOUNDATION,THE OYVIND FAHLSTROM</t>
  </si>
  <si>
    <t>PRODUCTOS Y EQUIPOS RESTAURACION, S.L.</t>
  </si>
  <si>
    <t>GRUPO JOSE SENIS SL</t>
  </si>
  <si>
    <t>RAFFERTY,PENNY</t>
  </si>
  <si>
    <t xml:space="preserve"> IRANZO*GARCIA,FRANCISCO</t>
  </si>
  <si>
    <t xml:space="preserve"> GARCIA*VILLAPLANA,RUBEN</t>
  </si>
  <si>
    <t xml:space="preserve"> SANTIAGO*LIZAMA,ESTHER</t>
  </si>
  <si>
    <t xml:space="preserve"> MONTEAGUDO*CUEVAS,MIGUEL</t>
  </si>
  <si>
    <t xml:space="preserve"> LLEONART*GARCIA,MELANI</t>
  </si>
  <si>
    <t>EDICIONES PLAZA, S.A.</t>
  </si>
  <si>
    <t xml:space="preserve"> JIMENEZ*CUBERO,JOSE ANTONIO</t>
  </si>
  <si>
    <t>FUNDACION LUCIO GIL DE FAGOAGA</t>
  </si>
  <si>
    <t>THE MIT PRESS,THE MIT PRESS</t>
  </si>
  <si>
    <t>ANDERS KUNSTMUSEUM,RANDERS KUNSTMUSEUM</t>
  </si>
  <si>
    <t>SERV. REPROGRAFIA BIBLIOTECA NACION</t>
  </si>
  <si>
    <t xml:space="preserve"> SENDRA*RABENA,DIDAC</t>
  </si>
  <si>
    <t xml:space="preserve"> MARIN*VEGA,CELIA</t>
  </si>
  <si>
    <t>FUNDACION BANCARIA  LA CAIXA</t>
  </si>
  <si>
    <t>ZERO FOUNDATION</t>
  </si>
  <si>
    <t xml:space="preserve"> VALIENTE*ENGUIX,Mª ANGELES</t>
  </si>
  <si>
    <t>INSTITUTO CULTURA Y ARTES DE SEVILLA, ICAS</t>
  </si>
  <si>
    <t>HB SERVIZI SRL</t>
  </si>
  <si>
    <t>CLIENTES VARIOS TIENDA TP</t>
  </si>
  <si>
    <t>TIENDA ONLINE</t>
  </si>
  <si>
    <t>TIENDA TPV FISICA</t>
  </si>
  <si>
    <t>EDITIONS FLAMMARION</t>
  </si>
  <si>
    <t>NORDMANN, ANNIE</t>
  </si>
  <si>
    <t>ATTITUDINE FORMA SC</t>
  </si>
  <si>
    <t>BUCHHANDLUNG WALTER KONING GMBH &amp; CO.</t>
  </si>
  <si>
    <t>AMIGOS DEL IVAM</t>
  </si>
  <si>
    <t>ETABLISSEMENT PUBLIC PARIS MUSEES</t>
  </si>
  <si>
    <t>LES FILMS DU LOSANGE,LES FILMS DU LOSANGE</t>
  </si>
  <si>
    <t>PERONNET,PIERRE</t>
  </si>
  <si>
    <t>STICHTING STEDELIJK MUSEUM AMSTERDAM</t>
  </si>
  <si>
    <t>LA LIBRAIRIE DU MUSEE D'ART MODERNE</t>
  </si>
  <si>
    <t>WIDE GROUP SPA</t>
  </si>
  <si>
    <t>THE SOLOMON R. GUGGENHEIM FOUNDATION</t>
  </si>
  <si>
    <t>ARTPRESS</t>
  </si>
  <si>
    <t>INSTITUT NATIONAL DE L`AUDIOVISUEL</t>
  </si>
  <si>
    <t>PRISA MEDIA, SL</t>
  </si>
  <si>
    <t>MATRA MUSEOGRAFIA Y HABITAT SL</t>
  </si>
  <si>
    <t xml:space="preserve"> MASIP*SORIANO,ANGEL</t>
  </si>
  <si>
    <t xml:space="preserve"> ORIA*LORENTE,PABLO</t>
  </si>
  <si>
    <t>DELEGADA TECNICA SL (DELETEC)</t>
  </si>
  <si>
    <t xml:space="preserve"> PEIRO*MORENO,JUAN RAMON</t>
  </si>
  <si>
    <t>AXA SEGUROS GENERALES SA DE SEGUROS Y REASEGUROS SA</t>
  </si>
  <si>
    <t>CENTRO DIRECTIVO S.L.</t>
  </si>
  <si>
    <t>MCI SUISSE SA</t>
  </si>
  <si>
    <t xml:space="preserve"> CAÑAMAS*AMAS,GADEA M LUISA</t>
  </si>
  <si>
    <t xml:space="preserve"> FERRAGUD*NOGUERON,PATRICIA</t>
  </si>
  <si>
    <t>MONFORT Y BONELL ABOGACIA Y ASESORIA DE EMPRESAS SLP</t>
  </si>
  <si>
    <t xml:space="preserve"> ORTIZ*NUEVO,JOSE LUIS</t>
  </si>
  <si>
    <t>ARTI GRAFICHE BIANCA E VOLTA SRL</t>
  </si>
  <si>
    <t>SOCIETE D'EXPLOITATION DE LA TOUR EIFFEL</t>
  </si>
  <si>
    <t>ARTPRICE BY ARTMARKET</t>
  </si>
  <si>
    <t>TRAVESIA CUATRO SL</t>
  </si>
  <si>
    <t xml:space="preserve"> LOPEZ*SEGURA,MANUEL</t>
  </si>
  <si>
    <t>TONY SMITH FOUNDATION</t>
  </si>
  <si>
    <t>FUNDACIO PER AMORT A L'ART</t>
  </si>
  <si>
    <t>OBSERVATORI DE LES DONES EN ELS MITJANS DE COMUNIC</t>
  </si>
  <si>
    <t>FUNDACIO PRIVADA ANTONI TAPIES</t>
  </si>
  <si>
    <t>LAIETANA DE LLIBRETERIA</t>
  </si>
  <si>
    <t>CONSELLERIA DE ECONOMIA SOST, SECT PRODUCTIVOS COM</t>
  </si>
  <si>
    <t xml:space="preserve"> ORIENT*CRUCEIRA,AMAHARA</t>
  </si>
  <si>
    <t>ARTPICA EFIMEROS</t>
  </si>
  <si>
    <t>SOLIDTEAM MARKETING SERVICES SL</t>
  </si>
  <si>
    <t xml:space="preserve"> AZCONA*DELGADO,LUIS</t>
  </si>
  <si>
    <t xml:space="preserve"> LORENZO*PEREZ,RAUL</t>
  </si>
  <si>
    <t>PRISA MEDIA S.A.U.</t>
  </si>
  <si>
    <t>IBERDROLA CLIENTES SAU</t>
  </si>
  <si>
    <t>STIFTUNG MUSEUM KUNSTPALAST</t>
  </si>
  <si>
    <t xml:space="preserve"> CALVO*SAENZ DE TEJADA,CARMEN</t>
  </si>
  <si>
    <t xml:space="preserve"> BOLUMAR*PLATA,PABLO</t>
  </si>
  <si>
    <t xml:space="preserve"> LEIRO,MIGUEL</t>
  </si>
  <si>
    <t>ANCORA CATERING SL</t>
  </si>
  <si>
    <t>VALENSIDRA SL</t>
  </si>
  <si>
    <t xml:space="preserve"> GRANERO*FERRER,ALEJANDRO</t>
  </si>
  <si>
    <t>ESCOLA SUPERIOR DE CERAMICA</t>
  </si>
  <si>
    <t>SOCIEDAD GESTORA DE LA PLATAFORMA TECNOLOGICA SL</t>
  </si>
  <si>
    <t>LIBROS TIRANT LO BLANC S.L.</t>
  </si>
  <si>
    <t>PENTAGRAF IMPRESORES, S.L.</t>
  </si>
  <si>
    <t xml:space="preserve"> BERENGUER*ROS,NIEVES</t>
  </si>
  <si>
    <t xml:space="preserve"> POVEDANO*REVILLA,MARINA</t>
  </si>
  <si>
    <t>MARSH GMBH</t>
  </si>
  <si>
    <t>INSTITUCION FERIAL DE MADRID</t>
  </si>
  <si>
    <t xml:space="preserve"> MONTEAGUDO*SANCHEZ,CARMEN</t>
  </si>
  <si>
    <t xml:space="preserve"> LARA*REQUENA,DIANA</t>
  </si>
  <si>
    <t>MALEVE,NICOLAS</t>
  </si>
  <si>
    <t>ARTE EDERREN BILBOKO MUSEOA FUNDAZIOA</t>
  </si>
  <si>
    <t>RED ESPAÑOLA PARA EL DESARROLLO SOSTENIBLE</t>
  </si>
  <si>
    <t>AYUNTAMIENTO DE PAMPLONA</t>
  </si>
  <si>
    <t>CAJA MURCIA</t>
  </si>
  <si>
    <t>AMIGOS IVAM</t>
  </si>
  <si>
    <t>ATIONAL GALLERY DENMARK,STATENS MUSEUM FOR K</t>
  </si>
  <si>
    <t>MARCIAL PONS LIBREROS SL</t>
  </si>
  <si>
    <t>UTC CLIMA, SERVICIO Y CONTROLES IBERIA SL</t>
  </si>
  <si>
    <t xml:space="preserve"> RUIZ*FEO,LEILA</t>
  </si>
  <si>
    <t>MUSEUM TINGUELY AG</t>
  </si>
  <si>
    <t>LIBRERIA RAILOWSKY</t>
  </si>
  <si>
    <t>LOGIK GRAPHICS SL</t>
  </si>
  <si>
    <t>SAUCO INSTALACIONES, S.L.</t>
  </si>
  <si>
    <t>THE CLEVELAND MUSEUM OF ART</t>
  </si>
  <si>
    <t xml:space="preserve"> AYUSO*GONZALEZ-MONTAGUT,MARIA LUISA</t>
  </si>
  <si>
    <t xml:space="preserve"> GRANDE*SERRANO,MARIA FRANCISCA</t>
  </si>
  <si>
    <t xml:space="preserve"> GONZALEZ*ROMERO,PEDRO</t>
  </si>
  <si>
    <t>ABSOLUTA FLORA S.L.</t>
  </si>
  <si>
    <t xml:space="preserve"> MINCHERO*SANTAMARIA,MANUEL</t>
  </si>
  <si>
    <t>FREDI ZUMKEHR - BILDPUNKT AG</t>
  </si>
  <si>
    <t xml:space="preserve"> BERGA*INGLADA,PAU</t>
  </si>
  <si>
    <t xml:space="preserve"> LUZARRAGA,MIREIA</t>
  </si>
  <si>
    <t xml:space="preserve"> LOPEZ*SANZ,HASAN GERMAN</t>
  </si>
  <si>
    <t xml:space="preserve"> CRESPO*CORRAL,PAULA</t>
  </si>
  <si>
    <t>PUBLICACIONES TURIA SL</t>
  </si>
  <si>
    <t>EDICIONS DEL PAIS VALENCIA SA</t>
  </si>
  <si>
    <t>CIRO GOURMET S.L</t>
  </si>
  <si>
    <t>BUREAU ALEX GIFREU SLU</t>
  </si>
  <si>
    <t>ARTES GRAFICAS BOTELLA GOMEZ, S.L.</t>
  </si>
  <si>
    <t>ESTAMPA MARCOS SL</t>
  </si>
  <si>
    <t>INSPECCIONES ZORDE S.L</t>
  </si>
  <si>
    <t>UNSTKONSERVERINGEN</t>
  </si>
  <si>
    <t>CASMON S.L.</t>
  </si>
  <si>
    <t xml:space="preserve"> RUBIO*TAPIA,MIGUEL</t>
  </si>
  <si>
    <t xml:space="preserve"> ALEMAN*AROZENA,SOFIA</t>
  </si>
  <si>
    <t xml:space="preserve"> TRUYOLS*MARTINEZ,CAYETANO</t>
  </si>
  <si>
    <t xml:space="preserve"> VIDAL*GONZALEZ,JOSEP</t>
  </si>
  <si>
    <t xml:space="preserve"> VERGARA*VIVANCO,LEIRE</t>
  </si>
  <si>
    <t>MATHIASEN,ANNA SOFIE</t>
  </si>
  <si>
    <t xml:space="preserve"> CARBONELL*MARTINEZ,SALVADOR</t>
  </si>
  <si>
    <t xml:space="preserve"> FERRI*NAVARRO,JAVIER</t>
  </si>
  <si>
    <t xml:space="preserve"> MOLTO*SANCHO,AMPARO</t>
  </si>
  <si>
    <t>FELTRERO DIVISION ARTE S.L</t>
  </si>
  <si>
    <t>DISTRIBUIDORES AUTOMATICOS DE BEBIDAS Y ALIMENTOS,</t>
  </si>
  <si>
    <t xml:space="preserve"> DIEGO*FREISES,OLGA MARIA</t>
  </si>
  <si>
    <t>CINE ARCHIVES</t>
  </si>
  <si>
    <t>XL INSURANCE COMPANY</t>
  </si>
  <si>
    <t>ADELANTADO ARTS S.L</t>
  </si>
  <si>
    <t>CULTURAL INDUSTRY VISOR SLE</t>
  </si>
  <si>
    <t>MODERNAS INICIATIVAS EMPRESARIALES, S.L.</t>
  </si>
  <si>
    <t>MARSILIO EDITORI S.P.A.</t>
  </si>
  <si>
    <t>CONFIDE CORREDURIA DE SEGUROS Y REASEGUROS SA</t>
  </si>
  <si>
    <t>MANTENIMIENTOS INTEGRALES TURIA SL</t>
  </si>
  <si>
    <t>ALARCON CRIADO S.L.</t>
  </si>
  <si>
    <t>COLEBERT AVENUE SLU</t>
  </si>
  <si>
    <t>TORREGRIS SL</t>
  </si>
  <si>
    <t>ICS SOLUCIONES DE INGENIERIA S.L.P.</t>
  </si>
  <si>
    <t>BERGAGONZALEZ S.L.</t>
  </si>
  <si>
    <t>GOOD PROFITS ONLINE SL</t>
  </si>
  <si>
    <t>MAKMA CULTURAL SL</t>
  </si>
  <si>
    <t>ST-SYSTEMTRONIC S.A.</t>
  </si>
  <si>
    <t>AHEAD DATA SLNE</t>
  </si>
  <si>
    <t>RADIO TAXI METROPOLITANO DE VALENCIA</t>
  </si>
  <si>
    <t>LOGIVAL FOTOCERAMICAS SL</t>
  </si>
  <si>
    <t>CONTROL DE PLAGAS Y DESINFECCION</t>
  </si>
  <si>
    <t>BUSSINESS TO DEVELOPMENT SL</t>
  </si>
  <si>
    <t>SUSTEC OUTSOURCING SL</t>
  </si>
  <si>
    <t>GENERAL CONSTRUCTOR,S.A.</t>
  </si>
  <si>
    <t>HERMAHER CARPINTERIA METALICA S.L.</t>
  </si>
  <si>
    <t>ANEK S3 SL</t>
  </si>
  <si>
    <t>ARTOTHEK BILDAGENTUR DER MUSEEN HOLGER GEHRMANN</t>
  </si>
  <si>
    <t>ENMARCACIONES ROBERT</t>
  </si>
  <si>
    <t>NIELS ONSTADS STIFTELSE*HOK,SONJA HENIES OG</t>
  </si>
  <si>
    <t>ASOCIACION DE MUJERES GITANAS ROMI DE VALENCIA</t>
  </si>
  <si>
    <t>GUNTER*THORN,HEINZ</t>
  </si>
  <si>
    <t>HORNIG,TILMAN</t>
  </si>
  <si>
    <t>MUÑOZ BOSCH, SLU</t>
  </si>
  <si>
    <t>VALLES16</t>
  </si>
  <si>
    <t>ARTE-LAB S.L.</t>
  </si>
  <si>
    <t>TOVSI</t>
  </si>
  <si>
    <t>EDITORIAL PRENSA VALENCIANA SA</t>
  </si>
  <si>
    <t>12022002067</t>
  </si>
  <si>
    <t>12022002048</t>
  </si>
  <si>
    <t>12022002046</t>
  </si>
  <si>
    <t>12022002040</t>
  </si>
  <si>
    <t>12022002037</t>
  </si>
  <si>
    <t>12022002020</t>
  </si>
  <si>
    <t>12022002013</t>
  </si>
  <si>
    <t>12022001992</t>
  </si>
  <si>
    <t>12022001984</t>
  </si>
  <si>
    <t>12022001960</t>
  </si>
  <si>
    <t>12022001941</t>
  </si>
  <si>
    <t>12022001935</t>
  </si>
  <si>
    <t>12022001927</t>
  </si>
  <si>
    <t>12022001916</t>
  </si>
  <si>
    <t>12022001906</t>
  </si>
  <si>
    <t>12022001905</t>
  </si>
  <si>
    <t>12022002120</t>
  </si>
  <si>
    <t>12022002115</t>
  </si>
  <si>
    <t>12022002114</t>
  </si>
  <si>
    <t>12022002104</t>
  </si>
  <si>
    <t>12022002101</t>
  </si>
  <si>
    <t>12022002100</t>
  </si>
  <si>
    <t>12022002099</t>
  </si>
  <si>
    <t>12022002096</t>
  </si>
  <si>
    <t>12022002095</t>
  </si>
  <si>
    <t>12022002094</t>
  </si>
  <si>
    <t>12022002093</t>
  </si>
  <si>
    <t>12022002091</t>
  </si>
  <si>
    <t>12022002089</t>
  </si>
  <si>
    <t>12022002084</t>
  </si>
  <si>
    <t>12022002083</t>
  </si>
  <si>
    <t>12022002081</t>
  </si>
  <si>
    <t>12022002080</t>
  </si>
  <si>
    <t>12022002078</t>
  </si>
  <si>
    <t>12022002077</t>
  </si>
  <si>
    <t>12022002076</t>
  </si>
  <si>
    <t>12022002074</t>
  </si>
  <si>
    <t>12022002069</t>
  </si>
  <si>
    <t>12022002065</t>
  </si>
  <si>
    <t>12022002063</t>
  </si>
  <si>
    <t>12022002062</t>
  </si>
  <si>
    <t>12022002061</t>
  </si>
  <si>
    <t>12022002056</t>
  </si>
  <si>
    <t>12022002053</t>
  </si>
  <si>
    <t>12022002052</t>
  </si>
  <si>
    <t>12022002047</t>
  </si>
  <si>
    <t>12022002036</t>
  </si>
  <si>
    <t>12022002035</t>
  </si>
  <si>
    <t>12022002026</t>
  </si>
  <si>
    <t>12022002018</t>
  </si>
  <si>
    <t>12022002015</t>
  </si>
  <si>
    <t>12022002014</t>
  </si>
  <si>
    <t>12022001971</t>
  </si>
  <si>
    <t>12022001903</t>
  </si>
  <si>
    <t>12022001841</t>
  </si>
  <si>
    <t>12022001778</t>
  </si>
  <si>
    <t>12022002185</t>
  </si>
  <si>
    <t>12022002166</t>
  </si>
  <si>
    <t>12022002165</t>
  </si>
  <si>
    <t>12022002156</t>
  </si>
  <si>
    <t>12022002155</t>
  </si>
  <si>
    <t>12022002153</t>
  </si>
  <si>
    <t>12022002151</t>
  </si>
  <si>
    <t>12022002146</t>
  </si>
  <si>
    <t>12022002144</t>
  </si>
  <si>
    <t>12022002143</t>
  </si>
  <si>
    <t>12022002137</t>
  </si>
  <si>
    <t>12022002134</t>
  </si>
  <si>
    <t>12022002129</t>
  </si>
  <si>
    <t>12022002128</t>
  </si>
  <si>
    <t>12022002127</t>
  </si>
  <si>
    <t>12022002126</t>
  </si>
  <si>
    <t>12022002125</t>
  </si>
  <si>
    <t>12022002123</t>
  </si>
  <si>
    <t>12022002122</t>
  </si>
  <si>
    <t>12022002121</t>
  </si>
  <si>
    <t>12022002118</t>
  </si>
  <si>
    <t>12022002109</t>
  </si>
  <si>
    <t>12022002105</t>
  </si>
  <si>
    <t>12022002092</t>
  </si>
  <si>
    <t>12022002082</t>
  </si>
  <si>
    <t>12022002068</t>
  </si>
  <si>
    <t>12022002059</t>
  </si>
  <si>
    <t>12022002058</t>
  </si>
  <si>
    <t>12022002054</t>
  </si>
  <si>
    <t>12022002045</t>
  </si>
  <si>
    <t>12022002038</t>
  </si>
  <si>
    <t>12022002012</t>
  </si>
  <si>
    <t>12022001965</t>
  </si>
  <si>
    <t>12022001924</t>
  </si>
  <si>
    <t>12022001904</t>
  </si>
  <si>
    <t>12022002275</t>
  </si>
  <si>
    <t>12022002264</t>
  </si>
  <si>
    <t>12022002263</t>
  </si>
  <si>
    <t>12022002261</t>
  </si>
  <si>
    <t>12022002255</t>
  </si>
  <si>
    <t>12022002253</t>
  </si>
  <si>
    <t>12022002243</t>
  </si>
  <si>
    <t>12022002242</t>
  </si>
  <si>
    <t>12022002241</t>
  </si>
  <si>
    <t>12022002234</t>
  </si>
  <si>
    <t>12022002232</t>
  </si>
  <si>
    <t>12022002231</t>
  </si>
  <si>
    <t>12022002230</t>
  </si>
  <si>
    <t>12022002228</t>
  </si>
  <si>
    <t>12022002227</t>
  </si>
  <si>
    <t>12022002226</t>
  </si>
  <si>
    <t>12022002225</t>
  </si>
  <si>
    <t>12022002224</t>
  </si>
  <si>
    <t>12022002223</t>
  </si>
  <si>
    <t>12022002222</t>
  </si>
  <si>
    <t>12022002221</t>
  </si>
  <si>
    <t>12022002220</t>
  </si>
  <si>
    <t>12022002219</t>
  </si>
  <si>
    <t>12022002214</t>
  </si>
  <si>
    <t>12022002208</t>
  </si>
  <si>
    <t>12022002207</t>
  </si>
  <si>
    <t>12022002205</t>
  </si>
  <si>
    <t>12022002201</t>
  </si>
  <si>
    <t>12022002200</t>
  </si>
  <si>
    <t>12022002199</t>
  </si>
  <si>
    <t>12022002198</t>
  </si>
  <si>
    <t>12022002195</t>
  </si>
  <si>
    <t>12022002193</t>
  </si>
  <si>
    <t>12022002186</t>
  </si>
  <si>
    <t>12022002184</t>
  </si>
  <si>
    <t>12022002183</t>
  </si>
  <si>
    <t>12022002182</t>
  </si>
  <si>
    <t>12022002181</t>
  </si>
  <si>
    <t>12022002179</t>
  </si>
  <si>
    <t>12022002172</t>
  </si>
  <si>
    <t>12022002168</t>
  </si>
  <si>
    <t>12022002149</t>
  </si>
  <si>
    <t>12022002145</t>
  </si>
  <si>
    <t>12022002142</t>
  </si>
  <si>
    <t>12022002138</t>
  </si>
  <si>
    <t>12022002111</t>
  </si>
  <si>
    <t>12022002103</t>
  </si>
  <si>
    <t>12022002064</t>
  </si>
  <si>
    <t>12022001888</t>
  </si>
  <si>
    <t>12022002294</t>
  </si>
  <si>
    <t>12022002293</t>
  </si>
  <si>
    <t>12022002289</t>
  </si>
  <si>
    <t>12022002288</t>
  </si>
  <si>
    <t>12022002286</t>
  </si>
  <si>
    <t>12022002285</t>
  </si>
  <si>
    <t>12022002283</t>
  </si>
  <si>
    <t>12022002282</t>
  </si>
  <si>
    <t>12022002276</t>
  </si>
  <si>
    <t>12022002273</t>
  </si>
  <si>
    <t>12022002271</t>
  </si>
  <si>
    <t>12022002266</t>
  </si>
  <si>
    <t>12022002265</t>
  </si>
  <si>
    <t>12022002262</t>
  </si>
  <si>
    <t>12022002260</t>
  </si>
  <si>
    <t>12022002252</t>
  </si>
  <si>
    <t>12022002251</t>
  </si>
  <si>
    <t>12022002247</t>
  </si>
  <si>
    <t>12022002240</t>
  </si>
  <si>
    <t>12022002236</t>
  </si>
  <si>
    <t>12022002235</t>
  </si>
  <si>
    <t>12022002216</t>
  </si>
  <si>
    <t>12022002215</t>
  </si>
  <si>
    <t>12022002194</t>
  </si>
  <si>
    <t>12022002178</t>
  </si>
  <si>
    <t>12022002177</t>
  </si>
  <si>
    <t>12022002176</t>
  </si>
  <si>
    <t>12022002174</t>
  </si>
  <si>
    <t>12022002173</t>
  </si>
  <si>
    <t>12022002154</t>
  </si>
  <si>
    <t>12022002152</t>
  </si>
  <si>
    <t>12022002141</t>
  </si>
  <si>
    <t>12022002135</t>
  </si>
  <si>
    <t>12022002116</t>
  </si>
  <si>
    <t>12022002110</t>
  </si>
  <si>
    <t>12022002073</t>
  </si>
  <si>
    <t>12022002033</t>
  </si>
  <si>
    <t>12022002032</t>
  </si>
  <si>
    <t>12022002030</t>
  </si>
  <si>
    <t>12022002029</t>
  </si>
  <si>
    <t>12022002180</t>
  </si>
  <si>
    <t>12022002513</t>
  </si>
  <si>
    <t>12022002365</t>
  </si>
  <si>
    <t>12022002323</t>
  </si>
  <si>
    <t>12022002313</t>
  </si>
  <si>
    <t>12022002312</t>
  </si>
  <si>
    <t>12022002311</t>
  </si>
  <si>
    <t>12022002310</t>
  </si>
  <si>
    <t>12022002307</t>
  </si>
  <si>
    <t>12022002305</t>
  </si>
  <si>
    <t>12022002304</t>
  </si>
  <si>
    <t>12022002300</t>
  </si>
  <si>
    <t>12022002299</t>
  </si>
  <si>
    <t>12022002298</t>
  </si>
  <si>
    <t>12022002297</t>
  </si>
  <si>
    <t>12022002295</t>
  </si>
  <si>
    <t>12022002292</t>
  </si>
  <si>
    <t>12022002280</t>
  </si>
  <si>
    <t>12022002279</t>
  </si>
  <si>
    <t>12022002274</t>
  </si>
  <si>
    <t>12022002272</t>
  </si>
  <si>
    <t>12022002229</t>
  </si>
  <si>
    <t>12022002212</t>
  </si>
  <si>
    <t>12022002189</t>
  </si>
  <si>
    <t>12022002175</t>
  </si>
  <si>
    <t>12022002162</t>
  </si>
  <si>
    <t>12022002160</t>
  </si>
  <si>
    <t>12022002159</t>
  </si>
  <si>
    <t>12022002132</t>
  </si>
  <si>
    <t>12022001964</t>
  </si>
  <si>
    <t>12022001660</t>
  </si>
  <si>
    <t>12022002380</t>
  </si>
  <si>
    <t>12022002368</t>
  </si>
  <si>
    <t>12022002367</t>
  </si>
  <si>
    <t>12022002363</t>
  </si>
  <si>
    <t>12022002362</t>
  </si>
  <si>
    <t>12022002353</t>
  </si>
  <si>
    <t>12022002348</t>
  </si>
  <si>
    <t>12022002340</t>
  </si>
  <si>
    <t>12022002338</t>
  </si>
  <si>
    <t>12022002337</t>
  </si>
  <si>
    <t>12022002335</t>
  </si>
  <si>
    <t>12022002332</t>
  </si>
  <si>
    <t>12022002331</t>
  </si>
  <si>
    <t>12022002330</t>
  </si>
  <si>
    <t>12022002325</t>
  </si>
  <si>
    <t>12022002324</t>
  </si>
  <si>
    <t>12022002321</t>
  </si>
  <si>
    <t>12022002320</t>
  </si>
  <si>
    <t>12022002319</t>
  </si>
  <si>
    <t>12022002318</t>
  </si>
  <si>
    <t>12022002309</t>
  </si>
  <si>
    <t>12022002281</t>
  </si>
  <si>
    <t>12022002267</t>
  </si>
  <si>
    <t>12022002238</t>
  </si>
  <si>
    <t>12022002237</t>
  </si>
  <si>
    <t>12022002218</t>
  </si>
  <si>
    <t>12022002217</t>
  </si>
  <si>
    <t>12022002213</t>
  </si>
  <si>
    <t>12022002211</t>
  </si>
  <si>
    <t>12022002210</t>
  </si>
  <si>
    <t>12022002191</t>
  </si>
  <si>
    <t>12022002190</t>
  </si>
  <si>
    <t>12022002171</t>
  </si>
  <si>
    <t>12022002170</t>
  </si>
  <si>
    <t>12022002164</t>
  </si>
  <si>
    <t>12022002161</t>
  </si>
  <si>
    <t>12022002157</t>
  </si>
  <si>
    <t>12022002150</t>
  </si>
  <si>
    <t>12022002130</t>
  </si>
  <si>
    <t>12022002112</t>
  </si>
  <si>
    <t>12022002079</t>
  </si>
  <si>
    <t>12022002072</t>
  </si>
  <si>
    <t>12022002071</t>
  </si>
  <si>
    <t>ILKEBORG,MUSEUM JORN</t>
  </si>
  <si>
    <t>EXT AND TRANSLATIONS,JANE ROWLEY</t>
  </si>
  <si>
    <t>8 SAS MOR ET CHARPENTIER SAS</t>
  </si>
  <si>
    <t>VA VIRAG FOTO,ISTVAN</t>
  </si>
  <si>
    <t xml:space="preserve"> ANDREU*PALOMARES,IGNACIO</t>
  </si>
  <si>
    <t xml:space="preserve"> VAZQUEZ*ALBALADEJO,CRISTINA</t>
  </si>
  <si>
    <t>9 ZACCAGNINI,JULIA</t>
  </si>
  <si>
    <t>8 ZENIT ARTI AUDIOVISIVE SOC.COOP.</t>
  </si>
  <si>
    <t xml:space="preserve"> NEGRO*BAHAMON,DIANA MARSELA</t>
  </si>
  <si>
    <t>ASOCIACION INTERCULTURAL DE PROFESIONALES DEL HOGA</t>
  </si>
  <si>
    <t xml:space="preserve"> LLORET*MELIS,ANGEL</t>
  </si>
  <si>
    <t xml:space="preserve"> ESCOBAR*I ROURA,CARLES</t>
  </si>
  <si>
    <t xml:space="preserve"> BERENGUER*ROS,MANUEL MARIO</t>
  </si>
  <si>
    <t xml:space="preserve"> MOLINER*MONTOLIU,SERGIO</t>
  </si>
  <si>
    <t>ASSOCIACIO DE PROFESSIONALS DE LA DANSA DE LA COMU</t>
  </si>
  <si>
    <t xml:space="preserve"> GARCIA*FERNANDEZ,ANA ROSA</t>
  </si>
  <si>
    <t>3 MALEVE,NICOLAS</t>
  </si>
  <si>
    <t>ATIONAL MUSEUM DENMARK,NATIONALMUSEET</t>
  </si>
  <si>
    <t xml:space="preserve"> MARTINEZ*ALEMANY,ESTHER</t>
  </si>
  <si>
    <t xml:space="preserve"> MURTAUGH,MICHAEL</t>
  </si>
  <si>
    <t xml:space="preserve"> GRIÑOLO*PADILLA,ISAIAS</t>
  </si>
  <si>
    <t xml:space="preserve"> OPAZO*COUSIÑO,DIEGO</t>
  </si>
  <si>
    <t>SACCO*PIFF,MARIA VICTORIA</t>
  </si>
  <si>
    <t>UNSTEN AALBORG,MUSEUM OF MODERN ART</t>
  </si>
  <si>
    <t xml:space="preserve"> GUIJARRO*CARRATALA,DIANA</t>
  </si>
  <si>
    <t xml:space="preserve"> TARAZONA*CAUDET,SONIA</t>
  </si>
  <si>
    <t xml:space="preserve"> DIOS DE*FERNANDEZ,EIDER</t>
  </si>
  <si>
    <t xml:space="preserve"> ROMERO*CASANOVA,JUANA DOLORES</t>
  </si>
  <si>
    <t xml:space="preserve"> BONET*PLANES,JUAN MANUEL JORGE</t>
  </si>
  <si>
    <t>ARRENDAMIENTOS</t>
  </si>
  <si>
    <t>ARRENDAMIENTOS FOTOCOPIADORAS</t>
  </si>
  <si>
    <t>REPARACIÓN Y CONSERVACIÓN (LIMPIEZA)</t>
  </si>
  <si>
    <t>REPARACIÓN, MANTENIMIENTO Y CONSERVACIÓN (EDIFICIOS)</t>
  </si>
  <si>
    <t>REPARACIÓN, MANTENIMIENTO Y CONSERVACIÓN (INSTALACIONES)</t>
  </si>
  <si>
    <t>REPARACIÓN, MANTENIMIENTO Y CONSERVACIÓN (SISTEMAS INFORMÁTICOS)</t>
  </si>
  <si>
    <t>PUBLICACIONES (REVISTAS, LIBROS NO INVENTARIABLES)</t>
  </si>
  <si>
    <t>MATERIAL OFICINA (INFORMÁTICO)</t>
  </si>
  <si>
    <t>SUMINISTRO AGUA</t>
  </si>
  <si>
    <t>SUMINISTRO MATERIAL ELÉCTRICO/COMUNICACIONES</t>
  </si>
  <si>
    <t>OTROS SUMINISTROS (MATERIAL FUNGIBLE)</t>
  </si>
  <si>
    <t>TELEFONÍA Y COMUNICACIONES</t>
  </si>
  <si>
    <t>COMUNICACIÓN (MENSAJERÍA Y CORREOS)</t>
  </si>
  <si>
    <t>TRANSPORTES</t>
  </si>
  <si>
    <t>DISEÑO CATÁLOGOS</t>
  </si>
  <si>
    <t>SEGUROS EXPOSICIONES</t>
  </si>
  <si>
    <t>CONFERENCIAS, SEMINARIOS, ACTUACIONES</t>
  </si>
  <si>
    <t>INDEMNIZACIONES</t>
  </si>
  <si>
    <t>SERVICIOS DE SEGURIDAD</t>
  </si>
  <si>
    <t>COMISARIADO Y ARTISTAS</t>
  </si>
  <si>
    <t>SERVICIOS AUXILIARES DE ATENCIÓN AL PÚBLICO</t>
  </si>
  <si>
    <t>SERVICIOS PROFESIONALES INDEPENDIENTES</t>
  </si>
  <si>
    <t>TALLERES Y MEDIACIÓN</t>
  </si>
  <si>
    <t>TRABAJOS REALIZADOS POR OTRAS EMPRESAS: EXPOSICIONES</t>
  </si>
  <si>
    <t>DERECHOS DE AUTOR Y PRÉSTAMO DE OBRAS</t>
  </si>
  <si>
    <t>GASTOS DE VIAJE PERSONAL IVAM</t>
  </si>
  <si>
    <t>IMPRESIÓN CATÁLOGOS</t>
  </si>
  <si>
    <t>MAQUINARIA</t>
  </si>
  <si>
    <t>CONSTRUCCIONES</t>
  </si>
  <si>
    <t>INSTALACIONES</t>
  </si>
  <si>
    <t>MOBILIARIO</t>
  </si>
  <si>
    <t>EQUIPOS INFORMÁTICOS</t>
  </si>
  <si>
    <t>ADQUISICIÓN OBRAS DE ARTE</t>
  </si>
  <si>
    <t>APLICACIONES INFORMÁTICAS</t>
  </si>
  <si>
    <t>DIGITALIZACIÓN DE FONDOS</t>
  </si>
  <si>
    <t>12022000008278</t>
  </si>
  <si>
    <t>12022000008277</t>
  </si>
  <si>
    <t>12022000008253</t>
  </si>
  <si>
    <t>12022000008252</t>
  </si>
  <si>
    <t>12022000008195</t>
  </si>
  <si>
    <t>12022000008193</t>
  </si>
  <si>
    <t>12022000008130</t>
  </si>
  <si>
    <t>12022000008129</t>
  </si>
  <si>
    <t>12022000008255</t>
  </si>
  <si>
    <t>12022000008254</t>
  </si>
  <si>
    <t>12022000008178</t>
  </si>
  <si>
    <t>12022000008176</t>
  </si>
  <si>
    <t>12022000008175</t>
  </si>
  <si>
    <t>12022000008086</t>
  </si>
  <si>
    <t>12022000008183</t>
  </si>
  <si>
    <t>12022000008640</t>
  </si>
  <si>
    <t>12022000007899</t>
  </si>
  <si>
    <t>12022000008182</t>
  </si>
  <si>
    <t>12022000008181</t>
  </si>
  <si>
    <t>12022000008180</t>
  </si>
  <si>
    <t>12022000008179</t>
  </si>
  <si>
    <t>12022000007756</t>
  </si>
  <si>
    <t>12022000007755</t>
  </si>
  <si>
    <t>12022000007624</t>
  </si>
  <si>
    <t>12022000007523</t>
  </si>
  <si>
    <t>12022000008641</t>
  </si>
  <si>
    <t>12022000007395</t>
  </si>
  <si>
    <t>12022000007385</t>
  </si>
  <si>
    <t>12022000008590</t>
  </si>
  <si>
    <t>12022000008589</t>
  </si>
  <si>
    <t>12022000008588</t>
  </si>
  <si>
    <t>12022000008587</t>
  </si>
  <si>
    <t>12022000008627</t>
  </si>
  <si>
    <t>12022000008574</t>
  </si>
  <si>
    <t>INGRESOS CATÁLOGOS</t>
  </si>
  <si>
    <t>CLIENTES VARIOS TPV</t>
  </si>
  <si>
    <t>CONSELLERÍA DE ECONOMÍA</t>
  </si>
  <si>
    <t>TRANSFERENCIAS DE OTRAS CONSELLERÍAS</t>
  </si>
  <si>
    <t>75000000</t>
  </si>
  <si>
    <t>FUNDACIÓ PRIVADA ANTONI TAPIES</t>
  </si>
  <si>
    <t>OTROS INGRESOS</t>
  </si>
  <si>
    <t>70500004</t>
  </si>
  <si>
    <t>LUZ FACTURADA</t>
  </si>
  <si>
    <t>IMÁGENES DIGITALES</t>
  </si>
  <si>
    <t>CALVO*SAENZ DE TEJADA,CARMEN</t>
  </si>
  <si>
    <t>PATROCINIO AMIGO IVAM</t>
  </si>
  <si>
    <t>AGUA FACTURADA</t>
  </si>
  <si>
    <t>TASA EXPLOTACIÓN OBRAS</t>
  </si>
  <si>
    <t>77800001</t>
  </si>
  <si>
    <t>70500003</t>
  </si>
  <si>
    <t>CÁNON CAFETERÍA-RESTAURANTE</t>
  </si>
  <si>
    <t>GARCIA*NORIEGA,BRAULIO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</si>
</sst>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&quot; &quot;;&quot;-&quot;#,##0.00&quot; &quot;"/>
    <numFmt numFmtId="167" formatCode="#,##0.00&quot; &quot;[$€-C0A];[Red]&quot;-&quot;#,##0.00&quot; &quot;[$€-C0A]"/>
    <numFmt numFmtId="168" formatCode="[$-C0A]dd/mm/yyyy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54">
    <font>
      <sz val="11"/>
      <color rgb="FF000000"/>
      <name val="Arial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0"/>
      <color indexed="8"/>
      <name val="Arial21"/>
      <family val="2"/>
    </font>
    <font>
      <sz val="18"/>
      <color indexed="57"/>
      <name val="Calibri Light"/>
      <family val="2"/>
    </font>
    <font>
      <b/>
      <i/>
      <sz val="16"/>
      <color indexed="8"/>
      <name val="Arial1"/>
      <family val="0"/>
    </font>
    <font>
      <u val="single"/>
      <sz val="11"/>
      <color indexed="30"/>
      <name val="Arial1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color indexed="8"/>
      <name val="Arial2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1"/>
      <family val="0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336666"/>
      <name val="Calibri"/>
      <family val="2"/>
    </font>
    <font>
      <sz val="11"/>
      <color rgb="FF333399"/>
      <name val="Calibri"/>
      <family val="2"/>
    </font>
    <font>
      <sz val="10"/>
      <color rgb="FF000000"/>
      <name val="Arial21"/>
      <family val="2"/>
    </font>
    <font>
      <sz val="18"/>
      <color rgb="FF336666"/>
      <name val="Calibri Light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Arial1"/>
      <family val="0"/>
    </font>
    <font>
      <sz val="11"/>
      <color rgb="FF800080"/>
      <name val="Calibri"/>
      <family val="2"/>
    </font>
    <font>
      <sz val="11"/>
      <color rgb="FF808000"/>
      <name val="Calibri"/>
      <family val="2"/>
    </font>
    <font>
      <sz val="10"/>
      <color rgb="FF000000"/>
      <name val="Arial2"/>
      <family val="2"/>
    </font>
    <font>
      <sz val="10"/>
      <color rgb="FF000000"/>
      <name val="Arial"/>
      <family val="2"/>
    </font>
    <font>
      <b/>
      <i/>
      <u val="single"/>
      <sz val="11"/>
      <color rgb="FF000000"/>
      <name val="Arial1"/>
      <family val="0"/>
    </font>
    <font>
      <b/>
      <sz val="11"/>
      <color rgb="FF424242"/>
      <name val="Calibri"/>
      <family val="2"/>
    </font>
    <font>
      <i/>
      <sz val="11"/>
      <color rgb="FF808080"/>
      <name val="Calibri"/>
      <family val="2"/>
    </font>
    <font>
      <sz val="18"/>
      <color theme="3"/>
      <name val="Calibri Light"/>
      <family val="2"/>
    </font>
    <font>
      <b/>
      <sz val="15"/>
      <color rgb="FF336666"/>
      <name val="Calibri"/>
      <family val="2"/>
    </font>
    <font>
      <b/>
      <sz val="13"/>
      <color rgb="FF336666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16">
    <fill>
      <patternFill/>
    </fill>
    <fill>
      <patternFill patternType="gray125"/>
    </fill>
    <fill>
      <patternFill patternType="solid">
        <fgColor rgb="FFA6CAF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0E0E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CC"/>
        <bgColor indexed="64"/>
      </patternFill>
    </fill>
    <fill>
      <patternFill patternType="solid">
        <fgColor rgb="FFCC99FF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</border>
    <border>
      <left/>
      <right/>
      <top/>
      <bottom style="thin">
        <color rgb="FFFF00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n">
        <color rgb="FF33CCCC"/>
      </bottom>
    </border>
    <border>
      <left/>
      <right/>
      <top/>
      <bottom style="thin">
        <color rgb="FFA6CAF0"/>
      </bottom>
    </border>
    <border>
      <left/>
      <right/>
      <top style="thin">
        <color rgb="FF33CCCC"/>
      </top>
      <bottom style="thin">
        <color rgb="FF33CCCC"/>
      </bottom>
    </border>
  </borders>
  <cellStyleXfs count="7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Protection="0">
      <alignment/>
    </xf>
    <xf numFmtId="0" fontId="29" fillId="3" borderId="0" applyNumberFormat="0" applyBorder="0" applyProtection="0">
      <alignment/>
    </xf>
    <xf numFmtId="0" fontId="29" fillId="4" borderId="0" applyNumberFormat="0" applyBorder="0" applyProtection="0">
      <alignment/>
    </xf>
    <xf numFmtId="0" fontId="29" fillId="3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5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6" borderId="0" applyNumberFormat="0" applyBorder="0" applyProtection="0">
      <alignment/>
    </xf>
    <xf numFmtId="0" fontId="29" fillId="4" borderId="0" applyNumberFormat="0" applyBorder="0" applyProtection="0">
      <alignment/>
    </xf>
    <xf numFmtId="0" fontId="29" fillId="7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5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6" borderId="0" applyNumberFormat="0" applyBorder="0" applyProtection="0">
      <alignment/>
    </xf>
    <xf numFmtId="0" fontId="30" fillId="4" borderId="0" applyNumberFormat="0" applyBorder="0" applyProtection="0">
      <alignment/>
    </xf>
    <xf numFmtId="0" fontId="30" fillId="7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8" borderId="0" applyNumberFormat="0" applyBorder="0" applyProtection="0">
      <alignment/>
    </xf>
    <xf numFmtId="0" fontId="31" fillId="5" borderId="0" applyNumberFormat="0" applyBorder="0" applyProtection="0">
      <alignment/>
    </xf>
    <xf numFmtId="0" fontId="32" fillId="9" borderId="1" applyNumberFormat="0" applyProtection="0">
      <alignment/>
    </xf>
    <xf numFmtId="0" fontId="33" fillId="10" borderId="2" applyNumberFormat="0" applyProtection="0">
      <alignment/>
    </xf>
    <xf numFmtId="0" fontId="34" fillId="0" borderId="3" applyNumberFormat="0" applyProtection="0">
      <alignment/>
    </xf>
    <xf numFmtId="0" fontId="35" fillId="0" borderId="0" applyNumberFormat="0" applyBorder="0" applyProtection="0">
      <alignment/>
    </xf>
    <xf numFmtId="0" fontId="30" fillId="11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10" borderId="0" applyNumberFormat="0" applyBorder="0" applyProtection="0">
      <alignment/>
    </xf>
    <xf numFmtId="0" fontId="30" fillId="13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8" borderId="0" applyNumberFormat="0" applyBorder="0" applyProtection="0">
      <alignment/>
    </xf>
    <xf numFmtId="0" fontId="36" fillId="7" borderId="1" applyNumberFormat="0" applyProtection="0">
      <alignment/>
    </xf>
    <xf numFmtId="0" fontId="37" fillId="0" borderId="0" applyNumberFormat="0" applyBorder="0" applyProtection="0">
      <alignment/>
    </xf>
    <xf numFmtId="0" fontId="38" fillId="0" borderId="0" applyNumberFormat="0" applyBorder="0" applyProtection="0">
      <alignment/>
    </xf>
    <xf numFmtId="0" fontId="39" fillId="0" borderId="0" applyNumberFormat="0" applyBorder="0" applyProtection="0">
      <alignment horizontal="center" textRotation="90"/>
    </xf>
    <xf numFmtId="0" fontId="40" fillId="0" borderId="0" applyNumberFormat="0" applyFill="0" applyBorder="0" applyAlignment="0" applyProtection="0"/>
    <xf numFmtId="0" fontId="41" fillId="15" borderId="0" applyNumberFormat="0" applyBorder="0" applyProtection="0">
      <alignment/>
    </xf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7" fillId="0" borderId="0" applyNumberFormat="0" applyBorder="0" applyProtection="0">
      <alignment/>
    </xf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2" fillId="7" borderId="0" applyNumberFormat="0" applyBorder="0" applyProtection="0">
      <alignment/>
    </xf>
    <xf numFmtId="0" fontId="37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0" fillId="3" borderId="4" applyNumberFormat="0" applyFont="0" applyProtection="0">
      <alignment/>
    </xf>
    <xf numFmtId="9" fontId="28" fillId="0" borderId="0" applyFont="0" applyFill="0" applyBorder="0" applyAlignment="0" applyProtection="0"/>
    <xf numFmtId="0" fontId="45" fillId="0" borderId="0" applyNumberFormat="0" applyBorder="0" applyProtection="0">
      <alignment/>
    </xf>
    <xf numFmtId="167" fontId="45" fillId="0" borderId="0" applyBorder="0" applyProtection="0">
      <alignment/>
    </xf>
    <xf numFmtId="0" fontId="46" fillId="9" borderId="2" applyNumberFormat="0" applyProtection="0">
      <alignment/>
    </xf>
    <xf numFmtId="0" fontId="34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0" borderId="0" applyNumberFormat="0" applyFill="0" applyBorder="0" applyAlignment="0" applyProtection="0"/>
    <xf numFmtId="0" fontId="49" fillId="0" borderId="5" applyNumberFormat="0" applyProtection="0">
      <alignment/>
    </xf>
    <xf numFmtId="0" fontId="50" fillId="0" borderId="6" applyNumberFormat="0" applyProtection="0">
      <alignment/>
    </xf>
    <xf numFmtId="0" fontId="35" fillId="0" borderId="6" applyNumberFormat="0" applyProtection="0">
      <alignment/>
    </xf>
    <xf numFmtId="0" fontId="51" fillId="0" borderId="7" applyNumberFormat="0" applyProtection="0">
      <alignment/>
    </xf>
  </cellStyleXfs>
  <cellXfs count="15"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/>
    </xf>
    <xf numFmtId="14" fontId="53" fillId="0" borderId="0" xfId="0" applyNumberFormat="1" applyFont="1" applyAlignment="1">
      <alignment/>
    </xf>
    <xf numFmtId="4" fontId="52" fillId="0" borderId="0" xfId="0" applyNumberFormat="1" applyFont="1" applyAlignment="1">
      <alignment/>
    </xf>
    <xf numFmtId="0" fontId="26" fillId="0" borderId="0" xfId="0" applyNumberFormat="1" applyFont="1" applyFill="1" applyAlignment="1" applyProtection="1">
      <alignment horizontal="left" vertical="top"/>
      <protection/>
    </xf>
    <xf numFmtId="0" fontId="26" fillId="0" borderId="0" xfId="0" applyNumberFormat="1" applyFont="1" applyFill="1" applyAlignment="1" applyProtection="1">
      <alignment horizontal="right" vertical="top"/>
      <protection/>
    </xf>
    <xf numFmtId="168" fontId="26" fillId="0" borderId="0" xfId="0" applyNumberFormat="1" applyFont="1" applyFill="1" applyAlignment="1" applyProtection="1">
      <alignment horizontal="center" vertical="top"/>
      <protection/>
    </xf>
    <xf numFmtId="4" fontId="26" fillId="0" borderId="0" xfId="0" applyNumberFormat="1" applyFont="1" applyFill="1" applyAlignment="1" applyProtection="1">
      <alignment horizontal="right" vertical="top"/>
      <protection/>
    </xf>
    <xf numFmtId="166" fontId="53" fillId="0" borderId="0" xfId="0" applyNumberFormat="1" applyFont="1" applyAlignment="1">
      <alignment/>
    </xf>
    <xf numFmtId="0" fontId="27" fillId="0" borderId="0" xfId="0" applyFont="1" applyAlignment="1">
      <alignment/>
    </xf>
    <xf numFmtId="4" fontId="27" fillId="0" borderId="0" xfId="0" applyNumberFormat="1" applyFont="1" applyAlignment="1">
      <alignment/>
    </xf>
    <xf numFmtId="14" fontId="27" fillId="0" borderId="0" xfId="0" applyNumberFormat="1" applyFont="1" applyAlignment="1">
      <alignment/>
    </xf>
    <xf numFmtId="0" fontId="53" fillId="0" borderId="0" xfId="0" applyFont="1" applyAlignment="1" quotePrefix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Comma" xfId="45"/>
    <cellStyle name="Heading" xfId="46"/>
    <cellStyle name="Heading1" xfId="47"/>
    <cellStyle name="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tas" xfId="60"/>
    <cellStyle name="Percent" xfId="61"/>
    <cellStyle name="Result" xfId="62"/>
    <cellStyle name="Result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"/>
    </sheetView>
  </sheetViews>
  <sheetFormatPr defaultColWidth="11.19921875" defaultRowHeight="14.25"/>
  <cols>
    <col min="1" max="1" width="30.8984375" style="2" bestFit="1" customWidth="1"/>
    <col min="2" max="2" width="17.19921875" style="2" bestFit="1" customWidth="1"/>
    <col min="3" max="3" width="8.8984375" style="2" bestFit="1" customWidth="1"/>
    <col min="4" max="4" width="16.19921875" style="2" bestFit="1" customWidth="1"/>
    <col min="5" max="5" width="17.69921875" style="2" bestFit="1" customWidth="1"/>
    <col min="6" max="6" width="38" style="2" bestFit="1" customWidth="1"/>
    <col min="7" max="7" width="11" style="2" customWidth="1"/>
    <col min="8" max="16384" width="11" style="2" customWidth="1"/>
  </cols>
  <sheetData>
    <row r="1" spans="1:7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</row>
    <row r="2" spans="1:6" ht="15.75">
      <c r="A2" s="2" t="s">
        <v>2129</v>
      </c>
      <c r="B2" s="6" t="s">
        <v>186</v>
      </c>
      <c r="C2" s="9">
        <v>421.13</v>
      </c>
      <c r="D2" s="8">
        <v>44592</v>
      </c>
      <c r="E2" s="6" t="s">
        <v>35</v>
      </c>
      <c r="F2" s="6" t="s">
        <v>96</v>
      </c>
    </row>
    <row r="3" spans="1:6" ht="15.75">
      <c r="A3" s="2" t="s">
        <v>2129</v>
      </c>
      <c r="B3" s="6" t="s">
        <v>186</v>
      </c>
      <c r="C3" s="9">
        <v>60260.35</v>
      </c>
      <c r="D3" s="8">
        <v>44592</v>
      </c>
      <c r="E3" s="6" t="s">
        <v>85</v>
      </c>
      <c r="F3" s="6" t="s">
        <v>97</v>
      </c>
    </row>
    <row r="4" spans="1:6" ht="15.75">
      <c r="A4" s="2" t="s">
        <v>2129</v>
      </c>
      <c r="B4" s="6" t="s">
        <v>186</v>
      </c>
      <c r="C4" s="9">
        <v>90096.86</v>
      </c>
      <c r="D4" s="8">
        <v>44592</v>
      </c>
      <c r="E4" s="6" t="s">
        <v>86</v>
      </c>
      <c r="F4" s="6" t="s">
        <v>98</v>
      </c>
    </row>
    <row r="5" spans="1:6" ht="15.75">
      <c r="A5" s="2" t="s">
        <v>2129</v>
      </c>
      <c r="B5" s="6" t="s">
        <v>186</v>
      </c>
      <c r="C5" s="9">
        <v>13728.1</v>
      </c>
      <c r="D5" s="8">
        <v>44592</v>
      </c>
      <c r="E5" s="6" t="s">
        <v>87</v>
      </c>
      <c r="F5" s="6" t="s">
        <v>99</v>
      </c>
    </row>
    <row r="6" spans="1:6" ht="15.75">
      <c r="A6" s="2" t="s">
        <v>2129</v>
      </c>
      <c r="B6" s="6" t="s">
        <v>186</v>
      </c>
      <c r="C6" s="9">
        <v>64569.13</v>
      </c>
      <c r="D6" s="8">
        <v>44592</v>
      </c>
      <c r="E6" s="6" t="s">
        <v>88</v>
      </c>
      <c r="F6" s="6" t="s">
        <v>100</v>
      </c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11.19921875" defaultRowHeight="14.25"/>
  <cols>
    <col min="1" max="1" width="49.59765625" style="2" bestFit="1" customWidth="1"/>
    <col min="2" max="2" width="17.19921875" style="2" bestFit="1" customWidth="1"/>
    <col min="3" max="3" width="19.3984375" style="2" bestFit="1" customWidth="1"/>
    <col min="4" max="4" width="10.3984375" style="2" bestFit="1" customWidth="1"/>
    <col min="5" max="5" width="17.69921875" style="2" bestFit="1" customWidth="1"/>
    <col min="6" max="6" width="28" style="2" bestFit="1" customWidth="1"/>
    <col min="7" max="7" width="11" style="2" customWidth="1"/>
    <col min="8" max="16384" width="11" style="2" customWidth="1"/>
  </cols>
  <sheetData>
    <row r="1" spans="1:6" ht="15.75">
      <c r="A1" s="1" t="s">
        <v>0</v>
      </c>
      <c r="B1" s="1" t="s">
        <v>1</v>
      </c>
      <c r="C1" s="5" t="s">
        <v>38</v>
      </c>
      <c r="D1" s="1" t="s">
        <v>39</v>
      </c>
      <c r="E1" s="1" t="s">
        <v>4</v>
      </c>
      <c r="F1" s="1" t="s">
        <v>5</v>
      </c>
    </row>
    <row r="2" spans="1:6" ht="15.75">
      <c r="A2" s="2" t="s">
        <v>2141</v>
      </c>
      <c r="B2" s="6" t="s">
        <v>189</v>
      </c>
      <c r="C2" s="9">
        <v>4905.7</v>
      </c>
      <c r="D2" s="8">
        <v>44683</v>
      </c>
      <c r="E2" s="6" t="s">
        <v>105</v>
      </c>
      <c r="F2" s="6" t="s">
        <v>106</v>
      </c>
    </row>
    <row r="3" spans="1:6" ht="15.75">
      <c r="A3" s="2" t="s">
        <v>2435</v>
      </c>
      <c r="B3" s="6" t="s">
        <v>190</v>
      </c>
      <c r="C3" s="9">
        <v>13.46</v>
      </c>
      <c r="D3" s="8">
        <v>44683</v>
      </c>
      <c r="E3" s="6" t="s">
        <v>105</v>
      </c>
      <c r="F3" s="6" t="s">
        <v>106</v>
      </c>
    </row>
    <row r="4" spans="1:6" ht="15.75">
      <c r="A4" s="2" t="s">
        <v>2141</v>
      </c>
      <c r="B4" s="6" t="s">
        <v>204</v>
      </c>
      <c r="C4" s="9">
        <v>2270.33</v>
      </c>
      <c r="D4" s="8">
        <v>44683</v>
      </c>
      <c r="E4" s="6" t="s">
        <v>159</v>
      </c>
      <c r="F4" s="6" t="s">
        <v>50</v>
      </c>
    </row>
    <row r="5" spans="1:6" ht="15.75">
      <c r="A5" s="2" t="s">
        <v>2307</v>
      </c>
      <c r="B5" s="6" t="s">
        <v>214</v>
      </c>
      <c r="C5" s="9">
        <v>3260</v>
      </c>
      <c r="D5" s="8">
        <v>44683</v>
      </c>
      <c r="E5" s="6" t="s">
        <v>52</v>
      </c>
      <c r="F5" s="6" t="s">
        <v>185</v>
      </c>
    </row>
    <row r="6" spans="1:6" ht="15.75">
      <c r="A6" s="2" t="s">
        <v>2142</v>
      </c>
      <c r="B6" s="6" t="s">
        <v>191</v>
      </c>
      <c r="C6" s="9">
        <v>256.9</v>
      </c>
      <c r="D6" s="8">
        <v>44684</v>
      </c>
      <c r="E6" s="6" t="s">
        <v>105</v>
      </c>
      <c r="F6" s="6" t="s">
        <v>106</v>
      </c>
    </row>
    <row r="7" spans="1:6" ht="15.75">
      <c r="A7" s="2" t="s">
        <v>2147</v>
      </c>
      <c r="B7" s="6" t="s">
        <v>192</v>
      </c>
      <c r="C7" s="9">
        <v>38.94</v>
      </c>
      <c r="D7" s="8">
        <v>44690</v>
      </c>
      <c r="E7" s="6" t="s">
        <v>105</v>
      </c>
      <c r="F7" s="6" t="s">
        <v>106</v>
      </c>
    </row>
    <row r="8" spans="1:6" ht="15.75">
      <c r="A8" s="2" t="s">
        <v>2308</v>
      </c>
      <c r="B8" s="6" t="s">
        <v>201</v>
      </c>
      <c r="C8" s="9">
        <v>1140</v>
      </c>
      <c r="D8" s="8">
        <v>44690</v>
      </c>
      <c r="E8" s="6" t="s">
        <v>123</v>
      </c>
      <c r="F8" s="6" t="s">
        <v>126</v>
      </c>
    </row>
    <row r="9" spans="1:6" ht="15.75">
      <c r="A9" s="2" t="s">
        <v>2147</v>
      </c>
      <c r="B9" s="6" t="s">
        <v>205</v>
      </c>
      <c r="C9" s="9">
        <v>7.44</v>
      </c>
      <c r="D9" s="8">
        <v>44690</v>
      </c>
      <c r="E9" s="6" t="s">
        <v>159</v>
      </c>
      <c r="F9" s="6" t="s">
        <v>50</v>
      </c>
    </row>
    <row r="10" spans="1:6" ht="15.75">
      <c r="A10" s="2" t="s">
        <v>2151</v>
      </c>
      <c r="B10" s="6" t="s">
        <v>212</v>
      </c>
      <c r="C10" s="9">
        <v>757292</v>
      </c>
      <c r="D10" s="8">
        <v>44691</v>
      </c>
      <c r="E10" s="6" t="s">
        <v>125</v>
      </c>
      <c r="F10" s="6" t="s">
        <v>128</v>
      </c>
    </row>
    <row r="11" spans="1:6" ht="15.75">
      <c r="A11" s="2" t="s">
        <v>2147</v>
      </c>
      <c r="B11" s="6" t="s">
        <v>193</v>
      </c>
      <c r="C11" s="9">
        <v>21.63</v>
      </c>
      <c r="D11" s="8">
        <v>44692</v>
      </c>
      <c r="E11" s="6" t="s">
        <v>105</v>
      </c>
      <c r="F11" s="6" t="s">
        <v>106</v>
      </c>
    </row>
    <row r="12" spans="1:6" ht="15.75">
      <c r="A12" s="2" t="s">
        <v>2147</v>
      </c>
      <c r="B12" s="6" t="s">
        <v>194</v>
      </c>
      <c r="C12" s="9">
        <v>21.63</v>
      </c>
      <c r="D12" s="8">
        <v>44697</v>
      </c>
      <c r="E12" s="6" t="s">
        <v>105</v>
      </c>
      <c r="F12" s="6" t="s">
        <v>106</v>
      </c>
    </row>
    <row r="13" spans="1:6" ht="15.75">
      <c r="A13" s="2" t="s">
        <v>2139</v>
      </c>
      <c r="B13" s="6" t="s">
        <v>195</v>
      </c>
      <c r="C13" s="9">
        <v>6.25</v>
      </c>
      <c r="D13" s="8">
        <v>44697</v>
      </c>
      <c r="E13" s="6" t="s">
        <v>105</v>
      </c>
      <c r="F13" s="6" t="s">
        <v>106</v>
      </c>
    </row>
    <row r="14" spans="1:6" ht="15.75">
      <c r="A14" s="2" t="s">
        <v>2139</v>
      </c>
      <c r="B14" s="6" t="s">
        <v>196</v>
      </c>
      <c r="C14" s="9">
        <v>2145.93</v>
      </c>
      <c r="D14" s="8">
        <v>44697</v>
      </c>
      <c r="E14" s="6" t="s">
        <v>105</v>
      </c>
      <c r="F14" s="6" t="s">
        <v>106</v>
      </c>
    </row>
    <row r="15" spans="1:6" ht="15.75">
      <c r="A15" s="2" t="s">
        <v>2139</v>
      </c>
      <c r="B15" s="6" t="s">
        <v>197</v>
      </c>
      <c r="C15" s="9">
        <v>57.21</v>
      </c>
      <c r="D15" s="8">
        <v>44697</v>
      </c>
      <c r="E15" s="6" t="s">
        <v>105</v>
      </c>
      <c r="F15" s="6" t="s">
        <v>106</v>
      </c>
    </row>
    <row r="16" spans="1:6" ht="15.75">
      <c r="A16" s="2" t="s">
        <v>2147</v>
      </c>
      <c r="B16" s="6" t="s">
        <v>206</v>
      </c>
      <c r="C16" s="9">
        <v>4.96</v>
      </c>
      <c r="D16" s="8">
        <v>44697</v>
      </c>
      <c r="E16" s="6" t="s">
        <v>159</v>
      </c>
      <c r="F16" s="6" t="s">
        <v>50</v>
      </c>
    </row>
    <row r="17" spans="1:6" ht="15.75">
      <c r="A17" s="2" t="s">
        <v>2436</v>
      </c>
      <c r="B17" s="6" t="s">
        <v>211</v>
      </c>
      <c r="C17" s="9">
        <v>125</v>
      </c>
      <c r="D17" s="8">
        <v>44699</v>
      </c>
      <c r="E17" s="6" t="s">
        <v>216</v>
      </c>
      <c r="F17" s="6" t="s">
        <v>218</v>
      </c>
    </row>
    <row r="18" spans="1:6" ht="15.75">
      <c r="A18" s="2" t="s">
        <v>2309</v>
      </c>
      <c r="B18" s="6" t="s">
        <v>215</v>
      </c>
      <c r="C18" s="9">
        <v>182172.26</v>
      </c>
      <c r="D18" s="8">
        <v>44705</v>
      </c>
      <c r="E18" s="6" t="s">
        <v>52</v>
      </c>
      <c r="F18" s="6" t="s">
        <v>185</v>
      </c>
    </row>
    <row r="19" spans="1:6" ht="15.75">
      <c r="A19" s="2" t="s">
        <v>2310</v>
      </c>
      <c r="B19" s="6" t="s">
        <v>198</v>
      </c>
      <c r="C19" s="9">
        <v>11.54</v>
      </c>
      <c r="D19" s="8">
        <v>44706</v>
      </c>
      <c r="E19" s="6" t="s">
        <v>105</v>
      </c>
      <c r="F19" s="6" t="s">
        <v>106</v>
      </c>
    </row>
    <row r="20" spans="1:6" ht="15.75">
      <c r="A20" s="2" t="s">
        <v>2311</v>
      </c>
      <c r="B20" s="6" t="s">
        <v>202</v>
      </c>
      <c r="C20" s="9">
        <v>40</v>
      </c>
      <c r="D20" s="8">
        <v>44706</v>
      </c>
      <c r="E20" s="6" t="s">
        <v>123</v>
      </c>
      <c r="F20" s="6" t="s">
        <v>126</v>
      </c>
    </row>
    <row r="21" spans="1:6" ht="15.75">
      <c r="A21" s="2" t="s">
        <v>2108</v>
      </c>
      <c r="B21" s="6" t="s">
        <v>213</v>
      </c>
      <c r="C21" s="9">
        <v>44.77</v>
      </c>
      <c r="D21" s="8">
        <v>44706</v>
      </c>
      <c r="E21" s="6" t="s">
        <v>217</v>
      </c>
      <c r="F21" s="6" t="s">
        <v>219</v>
      </c>
    </row>
    <row r="22" spans="1:6" ht="15.75">
      <c r="A22" s="2" t="s">
        <v>2201</v>
      </c>
      <c r="B22" s="6" t="s">
        <v>203</v>
      </c>
      <c r="C22" s="9">
        <v>40</v>
      </c>
      <c r="D22" s="8">
        <v>44707</v>
      </c>
      <c r="E22" s="6" t="s">
        <v>123</v>
      </c>
      <c r="F22" s="6" t="s">
        <v>126</v>
      </c>
    </row>
    <row r="23" spans="1:6" ht="15.75">
      <c r="A23" s="2" t="s">
        <v>2312</v>
      </c>
      <c r="B23" s="6" t="s">
        <v>207</v>
      </c>
      <c r="C23" s="9">
        <v>1375.65</v>
      </c>
      <c r="D23" s="8">
        <v>44707</v>
      </c>
      <c r="E23" s="6" t="s">
        <v>57</v>
      </c>
      <c r="F23" s="6" t="s">
        <v>161</v>
      </c>
    </row>
    <row r="24" spans="1:6" ht="15.75">
      <c r="A24" s="2" t="s">
        <v>2201</v>
      </c>
      <c r="B24" s="6" t="s">
        <v>210</v>
      </c>
      <c r="C24" s="9">
        <v>385.18</v>
      </c>
      <c r="D24" s="8">
        <v>44707</v>
      </c>
      <c r="E24" s="6" t="s">
        <v>124</v>
      </c>
      <c r="F24" s="6" t="s">
        <v>127</v>
      </c>
    </row>
    <row r="25" spans="1:6" ht="15.75">
      <c r="A25" s="2" t="s">
        <v>2200</v>
      </c>
      <c r="B25" s="6" t="s">
        <v>208</v>
      </c>
      <c r="C25" s="9">
        <v>275.13</v>
      </c>
      <c r="D25" s="8">
        <v>44708</v>
      </c>
      <c r="E25" s="6" t="s">
        <v>57</v>
      </c>
      <c r="F25" s="6" t="s">
        <v>161</v>
      </c>
    </row>
    <row r="26" spans="1:6" ht="15.75">
      <c r="A26" s="2" t="s">
        <v>2149</v>
      </c>
      <c r="B26" s="6" t="s">
        <v>209</v>
      </c>
      <c r="C26" s="9">
        <v>275.13</v>
      </c>
      <c r="D26" s="8">
        <v>44708</v>
      </c>
      <c r="E26" s="6" t="s">
        <v>57</v>
      </c>
      <c r="F26" s="6" t="s">
        <v>161</v>
      </c>
    </row>
    <row r="27" spans="1:6" ht="15.75">
      <c r="A27" s="2" t="s">
        <v>2150</v>
      </c>
      <c r="B27" s="6" t="s">
        <v>199</v>
      </c>
      <c r="C27" s="9">
        <v>26.87</v>
      </c>
      <c r="D27" s="8">
        <v>44711</v>
      </c>
      <c r="E27" s="6" t="s">
        <v>105</v>
      </c>
      <c r="F27" s="6" t="s">
        <v>106</v>
      </c>
    </row>
    <row r="28" spans="1:6" ht="15.75">
      <c r="A28" s="2" t="s">
        <v>2150</v>
      </c>
      <c r="B28" s="6" t="s">
        <v>200</v>
      </c>
      <c r="C28" s="9">
        <v>0.01</v>
      </c>
      <c r="D28" s="8">
        <v>44711</v>
      </c>
      <c r="E28" s="6" t="s">
        <v>105</v>
      </c>
      <c r="F28" s="6" t="s">
        <v>106</v>
      </c>
    </row>
  </sheetData>
  <sheetProtection/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0"/>
  <sheetViews>
    <sheetView zoomScalePageLayoutView="0" workbookViewId="0" topLeftCell="A1">
      <selection activeCell="A1" sqref="A1"/>
    </sheetView>
  </sheetViews>
  <sheetFormatPr defaultColWidth="11.19921875" defaultRowHeight="14.25"/>
  <cols>
    <col min="1" max="1" width="51.3984375" style="2" bestFit="1" customWidth="1"/>
    <col min="2" max="2" width="17.19921875" style="2" bestFit="1" customWidth="1"/>
    <col min="3" max="3" width="9.8984375" style="2" bestFit="1" customWidth="1"/>
    <col min="4" max="4" width="16.19921875" style="2" bestFit="1" customWidth="1"/>
    <col min="5" max="5" width="17.69921875" style="2" bestFit="1" customWidth="1"/>
    <col min="6" max="6" width="53.19921875" style="2" bestFit="1" customWidth="1"/>
    <col min="7" max="7" width="14.59765625" style="2" bestFit="1" customWidth="1"/>
    <col min="8" max="8" width="11" style="2" customWidth="1"/>
    <col min="9" max="16384" width="11" style="2" customWidth="1"/>
  </cols>
  <sheetData>
    <row r="1" spans="1:7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</row>
    <row r="2" spans="1:6" ht="15.75">
      <c r="A2" s="2" t="s">
        <v>2015</v>
      </c>
      <c r="B2" s="6" t="s">
        <v>1242</v>
      </c>
      <c r="C2" s="9">
        <v>320.17</v>
      </c>
      <c r="D2" s="8">
        <v>44721</v>
      </c>
      <c r="E2" s="6" t="s">
        <v>6</v>
      </c>
      <c r="F2" s="6" t="s">
        <v>7</v>
      </c>
    </row>
    <row r="3" spans="1:6" ht="15.75">
      <c r="A3" s="2" t="s">
        <v>2077</v>
      </c>
      <c r="B3" s="6" t="s">
        <v>1243</v>
      </c>
      <c r="C3" s="9">
        <v>111.8</v>
      </c>
      <c r="D3" s="8">
        <v>44721</v>
      </c>
      <c r="E3" s="6" t="s">
        <v>6</v>
      </c>
      <c r="F3" s="6" t="s">
        <v>7</v>
      </c>
    </row>
    <row r="4" spans="1:6" ht="15.75">
      <c r="A4" s="2" t="s">
        <v>2019</v>
      </c>
      <c r="B4" s="6" t="s">
        <v>1244</v>
      </c>
      <c r="C4" s="9">
        <v>261.39</v>
      </c>
      <c r="D4" s="8">
        <v>44721</v>
      </c>
      <c r="E4" s="6" t="s">
        <v>6</v>
      </c>
      <c r="F4" s="6" t="s">
        <v>7</v>
      </c>
    </row>
    <row r="5" spans="1:6" ht="15.75">
      <c r="A5" s="2" t="s">
        <v>2313</v>
      </c>
      <c r="B5" s="6" t="s">
        <v>1250</v>
      </c>
      <c r="C5" s="9">
        <v>1032.72</v>
      </c>
      <c r="D5" s="8">
        <v>44721</v>
      </c>
      <c r="E5" s="6" t="s">
        <v>30</v>
      </c>
      <c r="F5" s="6" t="s">
        <v>611</v>
      </c>
    </row>
    <row r="6" spans="1:6" ht="15.75">
      <c r="A6" s="2" t="s">
        <v>2013</v>
      </c>
      <c r="B6" s="6" t="s">
        <v>1254</v>
      </c>
      <c r="C6" s="9">
        <v>131.18</v>
      </c>
      <c r="D6" s="8">
        <v>44721</v>
      </c>
      <c r="E6" s="6" t="s">
        <v>44</v>
      </c>
      <c r="F6" s="6" t="s">
        <v>614</v>
      </c>
    </row>
    <row r="7" spans="1:6" ht="15.75">
      <c r="A7" s="2" t="s">
        <v>2314</v>
      </c>
      <c r="B7" s="6" t="s">
        <v>1257</v>
      </c>
      <c r="C7" s="9">
        <v>605</v>
      </c>
      <c r="D7" s="8">
        <v>44721</v>
      </c>
      <c r="E7" s="6" t="s">
        <v>9</v>
      </c>
      <c r="F7" s="6" t="s">
        <v>10</v>
      </c>
    </row>
    <row r="8" spans="1:6" ht="15.75">
      <c r="A8" s="2" t="s">
        <v>2315</v>
      </c>
      <c r="B8" s="6" t="s">
        <v>1258</v>
      </c>
      <c r="C8" s="9">
        <v>3720</v>
      </c>
      <c r="D8" s="8">
        <v>44721</v>
      </c>
      <c r="E8" s="6" t="s">
        <v>9</v>
      </c>
      <c r="F8" s="6" t="s">
        <v>10</v>
      </c>
    </row>
    <row r="9" spans="1:6" ht="15.75">
      <c r="A9" s="2" t="s">
        <v>2033</v>
      </c>
      <c r="B9" s="6" t="s">
        <v>1259</v>
      </c>
      <c r="C9" s="9">
        <v>145.2</v>
      </c>
      <c r="D9" s="8">
        <v>44721</v>
      </c>
      <c r="E9" s="6" t="s">
        <v>9</v>
      </c>
      <c r="F9" s="6" t="s">
        <v>10</v>
      </c>
    </row>
    <row r="10" spans="1:6" ht="15.75">
      <c r="A10" s="2" t="s">
        <v>2015</v>
      </c>
      <c r="B10" s="6" t="s">
        <v>1260</v>
      </c>
      <c r="C10" s="9">
        <v>1039.39</v>
      </c>
      <c r="D10" s="8">
        <v>44721</v>
      </c>
      <c r="E10" s="6" t="s">
        <v>9</v>
      </c>
      <c r="F10" s="6" t="s">
        <v>10</v>
      </c>
    </row>
    <row r="11" spans="1:6" ht="15.75">
      <c r="A11" s="2" t="s">
        <v>2014</v>
      </c>
      <c r="B11" s="6" t="s">
        <v>1261</v>
      </c>
      <c r="C11" s="9">
        <v>338.8</v>
      </c>
      <c r="D11" s="8">
        <v>44721</v>
      </c>
      <c r="E11" s="6" t="s">
        <v>9</v>
      </c>
      <c r="F11" s="6" t="s">
        <v>10</v>
      </c>
    </row>
    <row r="12" spans="1:6" ht="15.75">
      <c r="A12" s="2" t="s">
        <v>2165</v>
      </c>
      <c r="B12" s="6" t="s">
        <v>1262</v>
      </c>
      <c r="C12" s="9">
        <v>8527.03</v>
      </c>
      <c r="D12" s="8">
        <v>44721</v>
      </c>
      <c r="E12" s="6" t="s">
        <v>9</v>
      </c>
      <c r="F12" s="6" t="s">
        <v>10</v>
      </c>
    </row>
    <row r="13" spans="1:6" ht="15.75">
      <c r="A13" s="2" t="s">
        <v>2316</v>
      </c>
      <c r="B13" s="6" t="s">
        <v>1272</v>
      </c>
      <c r="C13" s="9">
        <v>3500</v>
      </c>
      <c r="D13" s="8">
        <v>44721</v>
      </c>
      <c r="E13" s="6" t="s">
        <v>32</v>
      </c>
      <c r="F13" s="6" t="s">
        <v>615</v>
      </c>
    </row>
    <row r="14" spans="1:6" ht="15.75">
      <c r="A14" s="2" t="s">
        <v>2317</v>
      </c>
      <c r="B14" s="6" t="s">
        <v>1273</v>
      </c>
      <c r="C14" s="9">
        <v>3999.99</v>
      </c>
      <c r="D14" s="8">
        <v>44721</v>
      </c>
      <c r="E14" s="6" t="s">
        <v>32</v>
      </c>
      <c r="F14" s="6" t="s">
        <v>615</v>
      </c>
    </row>
    <row r="15" spans="1:6" ht="15.75">
      <c r="A15" s="2" t="s">
        <v>2215</v>
      </c>
      <c r="B15" s="6" t="s">
        <v>1274</v>
      </c>
      <c r="C15" s="9">
        <v>2693.25</v>
      </c>
      <c r="D15" s="8">
        <v>44721</v>
      </c>
      <c r="E15" s="6" t="s">
        <v>32</v>
      </c>
      <c r="F15" s="6" t="s">
        <v>615</v>
      </c>
    </row>
    <row r="16" spans="1:6" ht="15.75">
      <c r="A16" s="2" t="s">
        <v>2215</v>
      </c>
      <c r="B16" s="6" t="s">
        <v>1275</v>
      </c>
      <c r="C16" s="9">
        <v>1795.51</v>
      </c>
      <c r="D16" s="8">
        <v>44721</v>
      </c>
      <c r="E16" s="6" t="s">
        <v>32</v>
      </c>
      <c r="F16" s="6" t="s">
        <v>615</v>
      </c>
    </row>
    <row r="17" spans="1:6" ht="15.75">
      <c r="A17" s="2" t="s">
        <v>2215</v>
      </c>
      <c r="B17" s="6" t="s">
        <v>1276</v>
      </c>
      <c r="C17" s="9">
        <v>3000</v>
      </c>
      <c r="D17" s="8">
        <v>44721</v>
      </c>
      <c r="E17" s="6" t="s">
        <v>32</v>
      </c>
      <c r="F17" s="6" t="s">
        <v>615</v>
      </c>
    </row>
    <row r="18" spans="1:6" ht="15.75">
      <c r="A18" s="2" t="s">
        <v>2318</v>
      </c>
      <c r="B18" s="6" t="s">
        <v>1281</v>
      </c>
      <c r="C18" s="9">
        <v>121</v>
      </c>
      <c r="D18" s="8">
        <v>44721</v>
      </c>
      <c r="E18" s="6" t="s">
        <v>11</v>
      </c>
      <c r="F18" s="6" t="s">
        <v>90</v>
      </c>
    </row>
    <row r="19" spans="1:6" ht="15.75">
      <c r="A19" s="2" t="s">
        <v>2319</v>
      </c>
      <c r="B19" s="6" t="s">
        <v>1282</v>
      </c>
      <c r="C19" s="9">
        <v>121</v>
      </c>
      <c r="D19" s="8">
        <v>44721</v>
      </c>
      <c r="E19" s="6" t="s">
        <v>11</v>
      </c>
      <c r="F19" s="6" t="s">
        <v>90</v>
      </c>
    </row>
    <row r="20" spans="1:6" ht="15.75">
      <c r="A20" s="2" t="s">
        <v>2122</v>
      </c>
      <c r="B20" s="6" t="s">
        <v>1283</v>
      </c>
      <c r="C20" s="9">
        <v>4643.9</v>
      </c>
      <c r="D20" s="8">
        <v>44721</v>
      </c>
      <c r="E20" s="6" t="s">
        <v>11</v>
      </c>
      <c r="F20" s="6" t="s">
        <v>90</v>
      </c>
    </row>
    <row r="21" spans="1:6" ht="15.75">
      <c r="A21" s="2" t="s">
        <v>2320</v>
      </c>
      <c r="B21" s="6" t="s">
        <v>1284</v>
      </c>
      <c r="C21" s="9">
        <v>420</v>
      </c>
      <c r="D21" s="8">
        <v>44721</v>
      </c>
      <c r="E21" s="6" t="s">
        <v>11</v>
      </c>
      <c r="F21" s="6" t="s">
        <v>90</v>
      </c>
    </row>
    <row r="22" spans="1:6" ht="15.75">
      <c r="A22" s="2" t="s">
        <v>2321</v>
      </c>
      <c r="B22" s="6" t="s">
        <v>1285</v>
      </c>
      <c r="C22" s="9">
        <v>420</v>
      </c>
      <c r="D22" s="8">
        <v>44721</v>
      </c>
      <c r="E22" s="6" t="s">
        <v>11</v>
      </c>
      <c r="F22" s="6" t="s">
        <v>90</v>
      </c>
    </row>
    <row r="23" spans="1:6" ht="15.75">
      <c r="A23" s="2" t="s">
        <v>2218</v>
      </c>
      <c r="B23" s="6" t="s">
        <v>1286</v>
      </c>
      <c r="C23" s="9">
        <v>420</v>
      </c>
      <c r="D23" s="8">
        <v>44721</v>
      </c>
      <c r="E23" s="6" t="s">
        <v>11</v>
      </c>
      <c r="F23" s="6" t="s">
        <v>90</v>
      </c>
    </row>
    <row r="24" spans="1:6" ht="15.75">
      <c r="A24" s="2" t="s">
        <v>2322</v>
      </c>
      <c r="B24" s="6" t="s">
        <v>1287</v>
      </c>
      <c r="C24" s="9">
        <v>420</v>
      </c>
      <c r="D24" s="8">
        <v>44721</v>
      </c>
      <c r="E24" s="6" t="s">
        <v>11</v>
      </c>
      <c r="F24" s="6" t="s">
        <v>90</v>
      </c>
    </row>
    <row r="25" spans="1:6" ht="15.75">
      <c r="A25" s="2" t="s">
        <v>2051</v>
      </c>
      <c r="B25" s="6" t="s">
        <v>1302</v>
      </c>
      <c r="C25" s="9">
        <v>430.76</v>
      </c>
      <c r="D25" s="8">
        <v>44721</v>
      </c>
      <c r="E25" s="6" t="s">
        <v>14</v>
      </c>
      <c r="F25" s="6" t="s">
        <v>617</v>
      </c>
    </row>
    <row r="26" spans="1:6" ht="15.75">
      <c r="A26" s="2" t="s">
        <v>2052</v>
      </c>
      <c r="B26" s="6" t="s">
        <v>1311</v>
      </c>
      <c r="C26" s="9">
        <v>459.8</v>
      </c>
      <c r="D26" s="8">
        <v>44721</v>
      </c>
      <c r="E26" s="6" t="s">
        <v>16</v>
      </c>
      <c r="F26" s="6" t="s">
        <v>93</v>
      </c>
    </row>
    <row r="27" spans="1:6" ht="15.75">
      <c r="A27" s="2" t="s">
        <v>2050</v>
      </c>
      <c r="B27" s="6" t="s">
        <v>1312</v>
      </c>
      <c r="C27" s="9">
        <v>9031.74</v>
      </c>
      <c r="D27" s="8">
        <v>44721</v>
      </c>
      <c r="E27" s="6" t="s">
        <v>16</v>
      </c>
      <c r="F27" s="6" t="s">
        <v>93</v>
      </c>
    </row>
    <row r="28" spans="1:6" ht="15.75">
      <c r="A28" s="2" t="s">
        <v>2188</v>
      </c>
      <c r="B28" s="6" t="s">
        <v>1330</v>
      </c>
      <c r="C28" s="9">
        <v>119.31</v>
      </c>
      <c r="D28" s="8">
        <v>44721</v>
      </c>
      <c r="E28" s="6" t="s">
        <v>17</v>
      </c>
      <c r="F28" s="6" t="s">
        <v>18</v>
      </c>
    </row>
    <row r="29" spans="1:6" ht="15.75">
      <c r="A29" s="2" t="s">
        <v>2077</v>
      </c>
      <c r="B29" s="6" t="s">
        <v>1331</v>
      </c>
      <c r="C29" s="9">
        <v>181.5</v>
      </c>
      <c r="D29" s="8">
        <v>44721</v>
      </c>
      <c r="E29" s="6" t="s">
        <v>17</v>
      </c>
      <c r="F29" s="6" t="s">
        <v>18</v>
      </c>
    </row>
    <row r="30" spans="1:6" ht="15.75">
      <c r="A30" s="2" t="s">
        <v>2323</v>
      </c>
      <c r="B30" s="6" t="s">
        <v>1332</v>
      </c>
      <c r="C30" s="9">
        <v>900</v>
      </c>
      <c r="D30" s="8">
        <v>44721</v>
      </c>
      <c r="E30" s="6" t="s">
        <v>17</v>
      </c>
      <c r="F30" s="6" t="s">
        <v>18</v>
      </c>
    </row>
    <row r="31" spans="1:6" ht="15.75">
      <c r="A31" s="2" t="s">
        <v>2324</v>
      </c>
      <c r="B31" s="6" t="s">
        <v>1333</v>
      </c>
      <c r="C31" s="9">
        <v>1351</v>
      </c>
      <c r="D31" s="8">
        <v>44721</v>
      </c>
      <c r="E31" s="6" t="s">
        <v>17</v>
      </c>
      <c r="F31" s="6" t="s">
        <v>18</v>
      </c>
    </row>
    <row r="32" spans="1:6" ht="15.75">
      <c r="A32" s="2" t="s">
        <v>2325</v>
      </c>
      <c r="B32" s="6" t="s">
        <v>1336</v>
      </c>
      <c r="C32" s="9">
        <v>1270.5</v>
      </c>
      <c r="D32" s="8">
        <v>44721</v>
      </c>
      <c r="E32" s="6" t="s">
        <v>19</v>
      </c>
      <c r="F32" s="6" t="s">
        <v>20</v>
      </c>
    </row>
    <row r="33" spans="1:6" ht="15.75">
      <c r="A33" s="2" t="s">
        <v>2326</v>
      </c>
      <c r="B33" s="6" t="s">
        <v>1337</v>
      </c>
      <c r="C33" s="9">
        <v>605</v>
      </c>
      <c r="D33" s="8">
        <v>44721</v>
      </c>
      <c r="E33" s="6" t="s">
        <v>19</v>
      </c>
      <c r="F33" s="6" t="s">
        <v>20</v>
      </c>
    </row>
    <row r="34" spans="1:6" ht="15.75">
      <c r="A34" s="2" t="s">
        <v>2327</v>
      </c>
      <c r="B34" s="6" t="s">
        <v>1338</v>
      </c>
      <c r="C34" s="9">
        <v>420</v>
      </c>
      <c r="D34" s="8">
        <v>44721</v>
      </c>
      <c r="E34" s="6" t="s">
        <v>19</v>
      </c>
      <c r="F34" s="6" t="s">
        <v>20</v>
      </c>
    </row>
    <row r="35" spans="1:6" ht="15.75">
      <c r="A35" s="2" t="s">
        <v>2060</v>
      </c>
      <c r="B35" s="6" t="s">
        <v>1343</v>
      </c>
      <c r="C35" s="9">
        <v>2372.81</v>
      </c>
      <c r="D35" s="8">
        <v>44721</v>
      </c>
      <c r="E35" s="6" t="s">
        <v>21</v>
      </c>
      <c r="F35" s="6" t="s">
        <v>620</v>
      </c>
    </row>
    <row r="36" spans="1:6" ht="15.75">
      <c r="A36" s="2" t="s">
        <v>2114</v>
      </c>
      <c r="B36" s="6" t="s">
        <v>1346</v>
      </c>
      <c r="C36" s="9">
        <v>3024.4</v>
      </c>
      <c r="D36" s="8">
        <v>44721</v>
      </c>
      <c r="E36" s="6" t="s">
        <v>22</v>
      </c>
      <c r="F36" s="6" t="s">
        <v>54</v>
      </c>
    </row>
    <row r="37" spans="1:6" ht="15.75">
      <c r="A37" s="2" t="s">
        <v>2205</v>
      </c>
      <c r="B37" s="6" t="s">
        <v>1347</v>
      </c>
      <c r="C37" s="9">
        <v>1028.5</v>
      </c>
      <c r="D37" s="8">
        <v>44721</v>
      </c>
      <c r="E37" s="6" t="s">
        <v>22</v>
      </c>
      <c r="F37" s="6" t="s">
        <v>54</v>
      </c>
    </row>
    <row r="38" spans="1:6" ht="15.75">
      <c r="A38" s="2" t="s">
        <v>2328</v>
      </c>
      <c r="B38" s="6" t="s">
        <v>1355</v>
      </c>
      <c r="C38" s="9">
        <v>2193.79</v>
      </c>
      <c r="D38" s="8">
        <v>44721</v>
      </c>
      <c r="E38" s="6" t="s">
        <v>34</v>
      </c>
      <c r="F38" s="6" t="s">
        <v>621</v>
      </c>
    </row>
    <row r="39" spans="1:6" ht="15.75">
      <c r="A39" s="2" t="s">
        <v>2023</v>
      </c>
      <c r="B39" s="6" t="s">
        <v>1366</v>
      </c>
      <c r="C39" s="9">
        <v>52.77</v>
      </c>
      <c r="D39" s="8">
        <v>44721</v>
      </c>
      <c r="E39" s="6" t="s">
        <v>27</v>
      </c>
      <c r="F39" s="6" t="s">
        <v>28</v>
      </c>
    </row>
    <row r="40" spans="1:6" ht="15.75">
      <c r="A40" s="2" t="s">
        <v>2023</v>
      </c>
      <c r="B40" s="6" t="s">
        <v>1367</v>
      </c>
      <c r="C40" s="9">
        <v>63.66</v>
      </c>
      <c r="D40" s="8">
        <v>44721</v>
      </c>
      <c r="E40" s="6" t="s">
        <v>27</v>
      </c>
      <c r="F40" s="6" t="s">
        <v>28</v>
      </c>
    </row>
    <row r="41" spans="1:6" ht="15.75">
      <c r="A41" s="2" t="s">
        <v>2023</v>
      </c>
      <c r="B41" s="6" t="s">
        <v>1368</v>
      </c>
      <c r="C41" s="9">
        <v>63.66</v>
      </c>
      <c r="D41" s="8">
        <v>44721</v>
      </c>
      <c r="E41" s="6" t="s">
        <v>27</v>
      </c>
      <c r="F41" s="6" t="s">
        <v>28</v>
      </c>
    </row>
    <row r="42" spans="1:6" ht="15.75">
      <c r="A42" s="2" t="s">
        <v>2023</v>
      </c>
      <c r="B42" s="6" t="s">
        <v>1369</v>
      </c>
      <c r="C42" s="9">
        <v>1134.09</v>
      </c>
      <c r="D42" s="8">
        <v>44721</v>
      </c>
      <c r="E42" s="6" t="s">
        <v>27</v>
      </c>
      <c r="F42" s="6" t="s">
        <v>28</v>
      </c>
    </row>
    <row r="43" spans="1:6" ht="15.75">
      <c r="A43" s="2" t="s">
        <v>2023</v>
      </c>
      <c r="B43" s="6" t="s">
        <v>1370</v>
      </c>
      <c r="C43" s="9">
        <v>178.81</v>
      </c>
      <c r="D43" s="8">
        <v>44721</v>
      </c>
      <c r="E43" s="6" t="s">
        <v>27</v>
      </c>
      <c r="F43" s="6" t="s">
        <v>28</v>
      </c>
    </row>
    <row r="44" spans="1:6" ht="15.75">
      <c r="A44" s="2" t="s">
        <v>2023</v>
      </c>
      <c r="B44" s="6" t="s">
        <v>1371</v>
      </c>
      <c r="C44" s="9">
        <v>762.35</v>
      </c>
      <c r="D44" s="8">
        <v>44721</v>
      </c>
      <c r="E44" s="6" t="s">
        <v>27</v>
      </c>
      <c r="F44" s="6" t="s">
        <v>28</v>
      </c>
    </row>
    <row r="45" spans="1:6" ht="15.75">
      <c r="A45" s="2" t="s">
        <v>2437</v>
      </c>
      <c r="B45" s="6" t="s">
        <v>1382</v>
      </c>
      <c r="C45" s="9">
        <v>30000</v>
      </c>
      <c r="D45" s="8">
        <v>44721</v>
      </c>
      <c r="E45" s="6" t="s">
        <v>29</v>
      </c>
      <c r="F45" s="6" t="s">
        <v>625</v>
      </c>
    </row>
    <row r="46" spans="1:6" ht="15.75">
      <c r="A46" s="2" t="s">
        <v>2437</v>
      </c>
      <c r="B46" s="6" t="s">
        <v>1383</v>
      </c>
      <c r="C46" s="9">
        <v>13600</v>
      </c>
      <c r="D46" s="8">
        <v>44721</v>
      </c>
      <c r="E46" s="6" t="s">
        <v>29</v>
      </c>
      <c r="F46" s="6" t="s">
        <v>625</v>
      </c>
    </row>
    <row r="47" spans="1:6" ht="15.75">
      <c r="A47" s="2" t="s">
        <v>2073</v>
      </c>
      <c r="B47" s="6" t="s">
        <v>1396</v>
      </c>
      <c r="C47" s="9">
        <v>5447.53</v>
      </c>
      <c r="D47" s="8">
        <v>44721</v>
      </c>
      <c r="E47" s="6" t="s">
        <v>89</v>
      </c>
      <c r="F47" s="6" t="s">
        <v>101</v>
      </c>
    </row>
    <row r="48" spans="1:6" ht="15.75">
      <c r="A48" s="2" t="s">
        <v>2104</v>
      </c>
      <c r="B48" s="6" t="s">
        <v>1350</v>
      </c>
      <c r="C48" s="9">
        <v>9.85</v>
      </c>
      <c r="D48" s="8">
        <v>44726</v>
      </c>
      <c r="E48" s="6" t="s">
        <v>23</v>
      </c>
      <c r="F48" s="6" t="s">
        <v>24</v>
      </c>
    </row>
    <row r="49" spans="1:6" ht="15.75">
      <c r="A49" s="2" t="s">
        <v>2105</v>
      </c>
      <c r="B49" s="6" t="s">
        <v>1351</v>
      </c>
      <c r="C49" s="9">
        <v>27.35</v>
      </c>
      <c r="D49" s="8">
        <v>44727</v>
      </c>
      <c r="E49" s="6" t="s">
        <v>23</v>
      </c>
      <c r="F49" s="6" t="s">
        <v>24</v>
      </c>
    </row>
    <row r="50" spans="1:6" ht="15.75">
      <c r="A50" s="2" t="s">
        <v>2105</v>
      </c>
      <c r="B50" s="6" t="s">
        <v>1352</v>
      </c>
      <c r="C50" s="9">
        <v>86</v>
      </c>
      <c r="D50" s="8">
        <v>44727</v>
      </c>
      <c r="E50" s="6" t="s">
        <v>23</v>
      </c>
      <c r="F50" s="6" t="s">
        <v>24</v>
      </c>
    </row>
    <row r="51" spans="1:6" ht="15.75">
      <c r="A51" s="2" t="s">
        <v>2329</v>
      </c>
      <c r="B51" s="6" t="s">
        <v>1245</v>
      </c>
      <c r="C51" s="9">
        <v>960.17</v>
      </c>
      <c r="D51" s="8">
        <v>44733</v>
      </c>
      <c r="E51" s="6" t="s">
        <v>6</v>
      </c>
      <c r="F51" s="6" t="s">
        <v>7</v>
      </c>
    </row>
    <row r="52" spans="1:6" ht="15.75">
      <c r="A52" s="2" t="s">
        <v>2019</v>
      </c>
      <c r="B52" s="6" t="s">
        <v>1246</v>
      </c>
      <c r="C52" s="9">
        <v>193.6</v>
      </c>
      <c r="D52" s="8">
        <v>44733</v>
      </c>
      <c r="E52" s="6" t="s">
        <v>6</v>
      </c>
      <c r="F52" s="6" t="s">
        <v>7</v>
      </c>
    </row>
    <row r="53" spans="1:6" ht="15.75">
      <c r="A53" s="2" t="s">
        <v>2330</v>
      </c>
      <c r="B53" s="6" t="s">
        <v>1251</v>
      </c>
      <c r="C53" s="9">
        <v>388</v>
      </c>
      <c r="D53" s="8">
        <v>44733</v>
      </c>
      <c r="E53" s="6" t="s">
        <v>30</v>
      </c>
      <c r="F53" s="6" t="s">
        <v>611</v>
      </c>
    </row>
    <row r="54" spans="1:6" ht="15.75">
      <c r="A54" s="2" t="s">
        <v>2030</v>
      </c>
      <c r="B54" s="6" t="s">
        <v>1252</v>
      </c>
      <c r="C54" s="9">
        <v>186.85</v>
      </c>
      <c r="D54" s="8">
        <v>44733</v>
      </c>
      <c r="E54" s="6" t="s">
        <v>30</v>
      </c>
      <c r="F54" s="6" t="s">
        <v>611</v>
      </c>
    </row>
    <row r="55" spans="1:6" ht="15.75">
      <c r="A55" s="2" t="s">
        <v>2013</v>
      </c>
      <c r="B55" s="6" t="s">
        <v>1255</v>
      </c>
      <c r="C55" s="9">
        <v>31.35</v>
      </c>
      <c r="D55" s="8">
        <v>44733</v>
      </c>
      <c r="E55" s="6" t="s">
        <v>44</v>
      </c>
      <c r="F55" s="6" t="s">
        <v>614</v>
      </c>
    </row>
    <row r="56" spans="1:6" ht="15.75">
      <c r="A56" s="2" t="s">
        <v>2243</v>
      </c>
      <c r="B56" s="6" t="s">
        <v>1263</v>
      </c>
      <c r="C56" s="9">
        <v>641.3</v>
      </c>
      <c r="D56" s="8">
        <v>44733</v>
      </c>
      <c r="E56" s="6" t="s">
        <v>9</v>
      </c>
      <c r="F56" s="6" t="s">
        <v>10</v>
      </c>
    </row>
    <row r="57" spans="1:6" ht="15.75">
      <c r="A57" s="2" t="s">
        <v>2196</v>
      </c>
      <c r="B57" s="6" t="s">
        <v>1264</v>
      </c>
      <c r="C57" s="9">
        <v>847</v>
      </c>
      <c r="D57" s="8">
        <v>44733</v>
      </c>
      <c r="E57" s="6" t="s">
        <v>9</v>
      </c>
      <c r="F57" s="6" t="s">
        <v>10</v>
      </c>
    </row>
    <row r="58" spans="1:6" ht="15.75">
      <c r="A58" s="2" t="s">
        <v>2331</v>
      </c>
      <c r="B58" s="6" t="s">
        <v>1288</v>
      </c>
      <c r="C58" s="9">
        <v>420</v>
      </c>
      <c r="D58" s="8">
        <v>44733</v>
      </c>
      <c r="E58" s="6" t="s">
        <v>11</v>
      </c>
      <c r="F58" s="6" t="s">
        <v>90</v>
      </c>
    </row>
    <row r="59" spans="1:6" ht="15.75">
      <c r="A59" s="2" t="s">
        <v>2332</v>
      </c>
      <c r="B59" s="6" t="s">
        <v>1289</v>
      </c>
      <c r="C59" s="9">
        <v>250</v>
      </c>
      <c r="D59" s="8">
        <v>44733</v>
      </c>
      <c r="E59" s="6" t="s">
        <v>11</v>
      </c>
      <c r="F59" s="6" t="s">
        <v>90</v>
      </c>
    </row>
    <row r="60" spans="1:6" ht="15.75">
      <c r="A60" s="2" t="s">
        <v>2333</v>
      </c>
      <c r="B60" s="6" t="s">
        <v>1290</v>
      </c>
      <c r="C60" s="9">
        <v>3267</v>
      </c>
      <c r="D60" s="8">
        <v>44733</v>
      </c>
      <c r="E60" s="6" t="s">
        <v>11</v>
      </c>
      <c r="F60" s="6" t="s">
        <v>90</v>
      </c>
    </row>
    <row r="61" spans="1:6" ht="15.75">
      <c r="A61" s="2" t="s">
        <v>2082</v>
      </c>
      <c r="B61" s="6" t="s">
        <v>1297</v>
      </c>
      <c r="C61" s="9">
        <v>423.5</v>
      </c>
      <c r="D61" s="8">
        <v>44733</v>
      </c>
      <c r="E61" s="6" t="s">
        <v>13</v>
      </c>
      <c r="F61" s="6" t="s">
        <v>616</v>
      </c>
    </row>
    <row r="62" spans="1:6" ht="15.75">
      <c r="A62" s="2" t="s">
        <v>2334</v>
      </c>
      <c r="B62" s="6" t="s">
        <v>1303</v>
      </c>
      <c r="C62" s="9">
        <v>169.4</v>
      </c>
      <c r="D62" s="8">
        <v>44733</v>
      </c>
      <c r="E62" s="6" t="s">
        <v>14</v>
      </c>
      <c r="F62" s="6" t="s">
        <v>617</v>
      </c>
    </row>
    <row r="63" spans="1:6" ht="15.75">
      <c r="A63" s="2" t="s">
        <v>2077</v>
      </c>
      <c r="B63" s="6" t="s">
        <v>1313</v>
      </c>
      <c r="C63" s="9">
        <v>119.43</v>
      </c>
      <c r="D63" s="8">
        <v>44733</v>
      </c>
      <c r="E63" s="6" t="s">
        <v>16</v>
      </c>
      <c r="F63" s="6" t="s">
        <v>93</v>
      </c>
    </row>
    <row r="64" spans="1:6" ht="15.75">
      <c r="A64" s="2" t="s">
        <v>2335</v>
      </c>
      <c r="B64" s="6" t="s">
        <v>1314</v>
      </c>
      <c r="C64" s="9">
        <v>5638.6</v>
      </c>
      <c r="D64" s="8">
        <v>44733</v>
      </c>
      <c r="E64" s="6" t="s">
        <v>16</v>
      </c>
      <c r="F64" s="6" t="s">
        <v>93</v>
      </c>
    </row>
    <row r="65" spans="1:6" ht="15.75">
      <c r="A65" s="2" t="s">
        <v>2335</v>
      </c>
      <c r="B65" s="6" t="s">
        <v>1315</v>
      </c>
      <c r="C65" s="9">
        <v>3381.95</v>
      </c>
      <c r="D65" s="8">
        <v>44733</v>
      </c>
      <c r="E65" s="6" t="s">
        <v>16</v>
      </c>
      <c r="F65" s="6" t="s">
        <v>93</v>
      </c>
    </row>
    <row r="66" spans="1:6" ht="15.75">
      <c r="A66" s="2" t="s">
        <v>2052</v>
      </c>
      <c r="B66" s="6" t="s">
        <v>1316</v>
      </c>
      <c r="C66" s="9">
        <v>1445.95</v>
      </c>
      <c r="D66" s="8">
        <v>44733</v>
      </c>
      <c r="E66" s="6" t="s">
        <v>16</v>
      </c>
      <c r="F66" s="6" t="s">
        <v>93</v>
      </c>
    </row>
    <row r="67" spans="1:6" ht="15.75">
      <c r="A67" s="2" t="s">
        <v>2336</v>
      </c>
      <c r="B67" s="6" t="s">
        <v>1317</v>
      </c>
      <c r="C67" s="9">
        <v>194.02</v>
      </c>
      <c r="D67" s="8">
        <v>44733</v>
      </c>
      <c r="E67" s="6" t="s">
        <v>16</v>
      </c>
      <c r="F67" s="6" t="s">
        <v>93</v>
      </c>
    </row>
    <row r="68" spans="1:6" ht="15.75">
      <c r="A68" s="2" t="s">
        <v>2337</v>
      </c>
      <c r="B68" s="6" t="s">
        <v>1318</v>
      </c>
      <c r="C68" s="9">
        <v>21.15</v>
      </c>
      <c r="D68" s="8">
        <v>44733</v>
      </c>
      <c r="E68" s="6" t="s">
        <v>16</v>
      </c>
      <c r="F68" s="6" t="s">
        <v>93</v>
      </c>
    </row>
    <row r="69" spans="1:6" ht="15.75">
      <c r="A69" s="2" t="s">
        <v>2085</v>
      </c>
      <c r="B69" s="6" t="s">
        <v>1319</v>
      </c>
      <c r="C69" s="9">
        <v>159.15</v>
      </c>
      <c r="D69" s="8">
        <v>44733</v>
      </c>
      <c r="E69" s="6" t="s">
        <v>16</v>
      </c>
      <c r="F69" s="6" t="s">
        <v>93</v>
      </c>
    </row>
    <row r="70" spans="1:6" ht="15.75">
      <c r="A70" s="2" t="s">
        <v>2338</v>
      </c>
      <c r="B70" s="6" t="s">
        <v>1339</v>
      </c>
      <c r="C70" s="9">
        <v>1966.25</v>
      </c>
      <c r="D70" s="8">
        <v>44733</v>
      </c>
      <c r="E70" s="6" t="s">
        <v>19</v>
      </c>
      <c r="F70" s="6" t="s">
        <v>20</v>
      </c>
    </row>
    <row r="71" spans="1:6" ht="15.75">
      <c r="A71" s="2" t="s">
        <v>2339</v>
      </c>
      <c r="B71" s="6" t="s">
        <v>1340</v>
      </c>
      <c r="C71" s="9">
        <v>1000</v>
      </c>
      <c r="D71" s="8">
        <v>44733</v>
      </c>
      <c r="E71" s="6" t="s">
        <v>19</v>
      </c>
      <c r="F71" s="6" t="s">
        <v>20</v>
      </c>
    </row>
    <row r="72" spans="1:6" ht="15.75">
      <c r="A72" s="2" t="s">
        <v>2108</v>
      </c>
      <c r="B72" s="6" t="s">
        <v>1344</v>
      </c>
      <c r="C72" s="9">
        <v>14142.24</v>
      </c>
      <c r="D72" s="8">
        <v>44733</v>
      </c>
      <c r="E72" s="6" t="s">
        <v>21</v>
      </c>
      <c r="F72" s="6" t="s">
        <v>620</v>
      </c>
    </row>
    <row r="73" spans="1:6" ht="15.75">
      <c r="A73" s="2" t="s">
        <v>2020</v>
      </c>
      <c r="B73" s="6" t="s">
        <v>1345</v>
      </c>
      <c r="C73" s="9">
        <v>540.75</v>
      </c>
      <c r="D73" s="8">
        <v>44733</v>
      </c>
      <c r="E73" s="6" t="s">
        <v>33</v>
      </c>
      <c r="F73" s="6" t="s">
        <v>94</v>
      </c>
    </row>
    <row r="74" spans="1:6" ht="15.75">
      <c r="A74" s="2" t="s">
        <v>2182</v>
      </c>
      <c r="B74" s="6" t="s">
        <v>1353</v>
      </c>
      <c r="C74" s="9">
        <v>229.9</v>
      </c>
      <c r="D74" s="8">
        <v>44733</v>
      </c>
      <c r="E74" s="6" t="s">
        <v>23</v>
      </c>
      <c r="F74" s="6" t="s">
        <v>24</v>
      </c>
    </row>
    <row r="75" spans="1:6" ht="15.75">
      <c r="A75" s="2" t="s">
        <v>2064</v>
      </c>
      <c r="B75" s="6" t="s">
        <v>1360</v>
      </c>
      <c r="C75" s="9">
        <v>590.29</v>
      </c>
      <c r="D75" s="8">
        <v>44733</v>
      </c>
      <c r="E75" s="6" t="s">
        <v>25</v>
      </c>
      <c r="F75" s="6" t="s">
        <v>622</v>
      </c>
    </row>
    <row r="76" spans="1:6" ht="15.75">
      <c r="A76" s="2" t="s">
        <v>2065</v>
      </c>
      <c r="B76" s="6" t="s">
        <v>1362</v>
      </c>
      <c r="C76" s="9">
        <v>84170.06</v>
      </c>
      <c r="D76" s="8">
        <v>44733</v>
      </c>
      <c r="E76" s="6" t="s">
        <v>40</v>
      </c>
      <c r="F76" s="6" t="s">
        <v>623</v>
      </c>
    </row>
    <row r="77" spans="1:6" ht="15.75">
      <c r="A77" s="2" t="s">
        <v>2023</v>
      </c>
      <c r="B77" s="6" t="s">
        <v>1372</v>
      </c>
      <c r="C77" s="9">
        <v>284.68</v>
      </c>
      <c r="D77" s="8">
        <v>44733</v>
      </c>
      <c r="E77" s="6" t="s">
        <v>27</v>
      </c>
      <c r="F77" s="6" t="s">
        <v>28</v>
      </c>
    </row>
    <row r="78" spans="1:6" ht="15.75">
      <c r="A78" s="2" t="s">
        <v>2023</v>
      </c>
      <c r="B78" s="6" t="s">
        <v>1373</v>
      </c>
      <c r="C78" s="9">
        <v>272.46</v>
      </c>
      <c r="D78" s="8">
        <v>44733</v>
      </c>
      <c r="E78" s="6" t="s">
        <v>27</v>
      </c>
      <c r="F78" s="6" t="s">
        <v>28</v>
      </c>
    </row>
    <row r="79" spans="1:6" ht="15.75">
      <c r="A79" s="2" t="s">
        <v>2023</v>
      </c>
      <c r="B79" s="6" t="s">
        <v>1374</v>
      </c>
      <c r="C79" s="9">
        <v>63.66</v>
      </c>
      <c r="D79" s="8">
        <v>44733</v>
      </c>
      <c r="E79" s="6" t="s">
        <v>27</v>
      </c>
      <c r="F79" s="6" t="s">
        <v>28</v>
      </c>
    </row>
    <row r="80" spans="1:6" ht="15.75">
      <c r="A80" s="2" t="s">
        <v>2023</v>
      </c>
      <c r="B80" s="6" t="s">
        <v>1375</v>
      </c>
      <c r="C80" s="9">
        <v>22.77</v>
      </c>
      <c r="D80" s="8">
        <v>44733</v>
      </c>
      <c r="E80" s="6" t="s">
        <v>27</v>
      </c>
      <c r="F80" s="6" t="s">
        <v>28</v>
      </c>
    </row>
    <row r="81" spans="1:6" ht="15.75">
      <c r="A81" s="2" t="s">
        <v>2023</v>
      </c>
      <c r="B81" s="6" t="s">
        <v>1376</v>
      </c>
      <c r="C81" s="9">
        <v>260.55</v>
      </c>
      <c r="D81" s="8">
        <v>44733</v>
      </c>
      <c r="E81" s="6" t="s">
        <v>27</v>
      </c>
      <c r="F81" s="6" t="s">
        <v>28</v>
      </c>
    </row>
    <row r="82" spans="1:6" ht="15.75">
      <c r="A82" s="2" t="s">
        <v>2340</v>
      </c>
      <c r="B82" s="6" t="s">
        <v>1384</v>
      </c>
      <c r="C82" s="9">
        <v>1239.54</v>
      </c>
      <c r="D82" s="8">
        <v>44733</v>
      </c>
      <c r="E82" s="6" t="s">
        <v>29</v>
      </c>
      <c r="F82" s="6" t="s">
        <v>625</v>
      </c>
    </row>
    <row r="83" spans="1:6" ht="15.75">
      <c r="A83" s="2" t="s">
        <v>2341</v>
      </c>
      <c r="B83" s="6" t="s">
        <v>1385</v>
      </c>
      <c r="C83" s="9">
        <v>502.15</v>
      </c>
      <c r="D83" s="8">
        <v>44733</v>
      </c>
      <c r="E83" s="6" t="s">
        <v>29</v>
      </c>
      <c r="F83" s="6" t="s">
        <v>625</v>
      </c>
    </row>
    <row r="84" spans="1:6" ht="15.75">
      <c r="A84" s="2" t="s">
        <v>2342</v>
      </c>
      <c r="B84" s="6" t="s">
        <v>1389</v>
      </c>
      <c r="C84" s="9">
        <v>365</v>
      </c>
      <c r="D84" s="8">
        <v>44733</v>
      </c>
      <c r="E84" s="6" t="s">
        <v>1240</v>
      </c>
      <c r="F84" s="6" t="s">
        <v>1241</v>
      </c>
    </row>
    <row r="85" spans="1:6" ht="15.75">
      <c r="A85" s="2" t="s">
        <v>2343</v>
      </c>
      <c r="B85" s="6" t="s">
        <v>1390</v>
      </c>
      <c r="C85" s="9">
        <v>2250</v>
      </c>
      <c r="D85" s="8">
        <v>44733</v>
      </c>
      <c r="E85" s="6" t="s">
        <v>1240</v>
      </c>
      <c r="F85" s="6" t="s">
        <v>1241</v>
      </c>
    </row>
    <row r="86" spans="1:6" ht="15.75">
      <c r="A86" s="2" t="s">
        <v>2108</v>
      </c>
      <c r="B86" s="6" t="s">
        <v>1395</v>
      </c>
      <c r="C86" s="9">
        <v>509.65</v>
      </c>
      <c r="D86" s="8">
        <v>44734</v>
      </c>
      <c r="E86" s="6" t="s">
        <v>187</v>
      </c>
      <c r="F86" s="6" t="s">
        <v>188</v>
      </c>
    </row>
    <row r="87" spans="1:6" ht="15.75">
      <c r="A87" s="2" t="s">
        <v>2129</v>
      </c>
      <c r="B87" s="6" t="s">
        <v>1365</v>
      </c>
      <c r="C87" s="9">
        <v>1512.8</v>
      </c>
      <c r="D87" s="8">
        <v>44737</v>
      </c>
      <c r="E87" s="6" t="s">
        <v>35</v>
      </c>
      <c r="F87" s="6" t="s">
        <v>96</v>
      </c>
    </row>
    <row r="88" spans="1:6" ht="15.75">
      <c r="A88" s="2" t="s">
        <v>2129</v>
      </c>
      <c r="B88" s="6" t="s">
        <v>1365</v>
      </c>
      <c r="C88" s="9">
        <v>122953.09</v>
      </c>
      <c r="D88" s="8">
        <v>44737</v>
      </c>
      <c r="E88" s="6" t="s">
        <v>85</v>
      </c>
      <c r="F88" s="6" t="s">
        <v>97</v>
      </c>
    </row>
    <row r="89" spans="1:6" ht="15.75">
      <c r="A89" s="2" t="s">
        <v>2129</v>
      </c>
      <c r="B89" s="6" t="s">
        <v>1365</v>
      </c>
      <c r="C89" s="9">
        <v>154089.07</v>
      </c>
      <c r="D89" s="8">
        <v>44737</v>
      </c>
      <c r="E89" s="6" t="s">
        <v>86</v>
      </c>
      <c r="F89" s="6" t="s">
        <v>98</v>
      </c>
    </row>
    <row r="90" spans="1:6" ht="15.75">
      <c r="A90" s="2" t="s">
        <v>2129</v>
      </c>
      <c r="B90" s="6" t="s">
        <v>1365</v>
      </c>
      <c r="C90" s="9">
        <v>21298.66</v>
      </c>
      <c r="D90" s="8">
        <v>44737</v>
      </c>
      <c r="E90" s="6" t="s">
        <v>87</v>
      </c>
      <c r="F90" s="6" t="s">
        <v>99</v>
      </c>
    </row>
    <row r="91" spans="1:6" ht="15.75">
      <c r="A91" s="2" t="s">
        <v>2129</v>
      </c>
      <c r="B91" s="6" t="s">
        <v>1365</v>
      </c>
      <c r="C91" s="9">
        <v>61441.97</v>
      </c>
      <c r="D91" s="8">
        <v>44737</v>
      </c>
      <c r="E91" s="6" t="s">
        <v>88</v>
      </c>
      <c r="F91" s="6" t="s">
        <v>100</v>
      </c>
    </row>
    <row r="92" spans="1:6" ht="15.75">
      <c r="A92" s="2" t="s">
        <v>2074</v>
      </c>
      <c r="B92" s="6" t="s">
        <v>1247</v>
      </c>
      <c r="C92" s="9">
        <v>605.51</v>
      </c>
      <c r="D92" s="8">
        <v>44740</v>
      </c>
      <c r="E92" s="6" t="s">
        <v>6</v>
      </c>
      <c r="F92" s="6" t="s">
        <v>7</v>
      </c>
    </row>
    <row r="93" spans="1:6" ht="15.75">
      <c r="A93" s="2" t="s">
        <v>2334</v>
      </c>
      <c r="B93" s="6" t="s">
        <v>1248</v>
      </c>
      <c r="C93" s="9">
        <v>350.51</v>
      </c>
      <c r="D93" s="8">
        <v>44740</v>
      </c>
      <c r="E93" s="6" t="s">
        <v>6</v>
      </c>
      <c r="F93" s="6" t="s">
        <v>7</v>
      </c>
    </row>
    <row r="94" spans="1:6" ht="15.75">
      <c r="A94" s="2" t="s">
        <v>2329</v>
      </c>
      <c r="B94" s="6" t="s">
        <v>1249</v>
      </c>
      <c r="C94" s="9">
        <v>192.27</v>
      </c>
      <c r="D94" s="8">
        <v>44740</v>
      </c>
      <c r="E94" s="6" t="s">
        <v>6</v>
      </c>
      <c r="F94" s="6" t="s">
        <v>7</v>
      </c>
    </row>
    <row r="95" spans="1:6" ht="15.75">
      <c r="A95" s="2" t="s">
        <v>2162</v>
      </c>
      <c r="B95" s="6" t="s">
        <v>1253</v>
      </c>
      <c r="C95" s="9">
        <v>1210</v>
      </c>
      <c r="D95" s="8">
        <v>44740</v>
      </c>
      <c r="E95" s="6" t="s">
        <v>51</v>
      </c>
      <c r="F95" s="6" t="s">
        <v>613</v>
      </c>
    </row>
    <row r="96" spans="1:6" ht="15.75">
      <c r="A96" s="2" t="s">
        <v>2344</v>
      </c>
      <c r="B96" s="6" t="s">
        <v>1256</v>
      </c>
      <c r="C96" s="9">
        <v>510.02</v>
      </c>
      <c r="D96" s="8">
        <v>44740</v>
      </c>
      <c r="E96" s="6" t="s">
        <v>44</v>
      </c>
      <c r="F96" s="6" t="s">
        <v>614</v>
      </c>
    </row>
    <row r="97" spans="1:6" ht="15.75">
      <c r="A97" s="2" t="s">
        <v>2345</v>
      </c>
      <c r="B97" s="6" t="s">
        <v>1265</v>
      </c>
      <c r="C97" s="9">
        <v>78.65</v>
      </c>
      <c r="D97" s="8">
        <v>44740</v>
      </c>
      <c r="E97" s="6" t="s">
        <v>9</v>
      </c>
      <c r="F97" s="6" t="s">
        <v>10</v>
      </c>
    </row>
    <row r="98" spans="1:6" ht="15.75">
      <c r="A98" s="2" t="s">
        <v>2051</v>
      </c>
      <c r="B98" s="6" t="s">
        <v>1266</v>
      </c>
      <c r="C98" s="9">
        <v>2601.5</v>
      </c>
      <c r="D98" s="8">
        <v>44740</v>
      </c>
      <c r="E98" s="6" t="s">
        <v>9</v>
      </c>
      <c r="F98" s="6" t="s">
        <v>10</v>
      </c>
    </row>
    <row r="99" spans="1:6" ht="15.75">
      <c r="A99" s="2" t="s">
        <v>2346</v>
      </c>
      <c r="B99" s="6" t="s">
        <v>1267</v>
      </c>
      <c r="C99" s="9">
        <v>11936.65</v>
      </c>
      <c r="D99" s="8">
        <v>44740</v>
      </c>
      <c r="E99" s="6" t="s">
        <v>9</v>
      </c>
      <c r="F99" s="6" t="s">
        <v>10</v>
      </c>
    </row>
    <row r="100" spans="1:6" ht="15.75">
      <c r="A100" s="2" t="s">
        <v>2019</v>
      </c>
      <c r="B100" s="6" t="s">
        <v>1268</v>
      </c>
      <c r="C100" s="9">
        <v>1887.6</v>
      </c>
      <c r="D100" s="8">
        <v>44740</v>
      </c>
      <c r="E100" s="6" t="s">
        <v>9</v>
      </c>
      <c r="F100" s="6" t="s">
        <v>10</v>
      </c>
    </row>
    <row r="101" spans="1:6" ht="15.75">
      <c r="A101" s="2" t="s">
        <v>2015</v>
      </c>
      <c r="B101" s="6" t="s">
        <v>1269</v>
      </c>
      <c r="C101" s="9">
        <v>11937.46</v>
      </c>
      <c r="D101" s="8">
        <v>44740</v>
      </c>
      <c r="E101" s="6" t="s">
        <v>9</v>
      </c>
      <c r="F101" s="6" t="s">
        <v>10</v>
      </c>
    </row>
    <row r="102" spans="1:6" ht="15.75">
      <c r="A102" s="2" t="s">
        <v>2163</v>
      </c>
      <c r="B102" s="6" t="s">
        <v>1270</v>
      </c>
      <c r="C102" s="9">
        <v>980.1</v>
      </c>
      <c r="D102" s="8">
        <v>44740</v>
      </c>
      <c r="E102" s="6" t="s">
        <v>9</v>
      </c>
      <c r="F102" s="6" t="s">
        <v>10</v>
      </c>
    </row>
    <row r="103" spans="1:6" ht="15.75">
      <c r="A103" s="2" t="s">
        <v>2347</v>
      </c>
      <c r="B103" s="6" t="s">
        <v>1271</v>
      </c>
      <c r="C103" s="9">
        <v>3630</v>
      </c>
      <c r="D103" s="8">
        <v>44740</v>
      </c>
      <c r="E103" s="6" t="s">
        <v>9</v>
      </c>
      <c r="F103" s="6" t="s">
        <v>10</v>
      </c>
    </row>
    <row r="104" spans="1:6" ht="15.75">
      <c r="A104" s="2" t="s">
        <v>2437</v>
      </c>
      <c r="B104" s="6" t="s">
        <v>1277</v>
      </c>
      <c r="C104" s="9">
        <v>480</v>
      </c>
      <c r="D104" s="8">
        <v>44740</v>
      </c>
      <c r="E104" s="6" t="s">
        <v>32</v>
      </c>
      <c r="F104" s="6" t="s">
        <v>615</v>
      </c>
    </row>
    <row r="105" spans="1:6" ht="15.75">
      <c r="A105" s="2" t="s">
        <v>2171</v>
      </c>
      <c r="B105" s="6" t="s">
        <v>1278</v>
      </c>
      <c r="C105" s="9">
        <v>2420</v>
      </c>
      <c r="D105" s="8">
        <v>44740</v>
      </c>
      <c r="E105" s="6" t="s">
        <v>32</v>
      </c>
      <c r="F105" s="6" t="s">
        <v>615</v>
      </c>
    </row>
    <row r="106" spans="1:6" ht="15.75">
      <c r="A106" s="2" t="s">
        <v>2216</v>
      </c>
      <c r="B106" s="6" t="s">
        <v>1279</v>
      </c>
      <c r="C106" s="9">
        <v>2420</v>
      </c>
      <c r="D106" s="8">
        <v>44740</v>
      </c>
      <c r="E106" s="6" t="s">
        <v>32</v>
      </c>
      <c r="F106" s="6" t="s">
        <v>615</v>
      </c>
    </row>
    <row r="107" spans="1:6" ht="15.75">
      <c r="A107" s="2" t="s">
        <v>2348</v>
      </c>
      <c r="B107" s="6" t="s">
        <v>1280</v>
      </c>
      <c r="C107" s="9">
        <v>1500</v>
      </c>
      <c r="D107" s="8">
        <v>44740</v>
      </c>
      <c r="E107" s="6" t="s">
        <v>32</v>
      </c>
      <c r="F107" s="6" t="s">
        <v>615</v>
      </c>
    </row>
    <row r="108" spans="1:6" ht="15.75">
      <c r="A108" s="2" t="s">
        <v>2041</v>
      </c>
      <c r="B108" s="6" t="s">
        <v>1291</v>
      </c>
      <c r="C108" s="9">
        <v>854.1</v>
      </c>
      <c r="D108" s="8">
        <v>44740</v>
      </c>
      <c r="E108" s="6" t="s">
        <v>11</v>
      </c>
      <c r="F108" s="6" t="s">
        <v>90</v>
      </c>
    </row>
    <row r="109" spans="1:6" ht="15.75">
      <c r="A109" s="2" t="s">
        <v>2037</v>
      </c>
      <c r="B109" s="6" t="s">
        <v>1292</v>
      </c>
      <c r="C109" s="9">
        <v>1916.64</v>
      </c>
      <c r="D109" s="8">
        <v>44740</v>
      </c>
      <c r="E109" s="6" t="s">
        <v>11</v>
      </c>
      <c r="F109" s="6" t="s">
        <v>90</v>
      </c>
    </row>
    <row r="110" spans="1:6" ht="15.75">
      <c r="A110" s="2" t="s">
        <v>2134</v>
      </c>
      <c r="B110" s="6" t="s">
        <v>1293</v>
      </c>
      <c r="C110" s="9">
        <v>49.5</v>
      </c>
      <c r="D110" s="8">
        <v>44740</v>
      </c>
      <c r="E110" s="6" t="s">
        <v>11</v>
      </c>
      <c r="F110" s="6" t="s">
        <v>90</v>
      </c>
    </row>
    <row r="111" spans="1:6" ht="15.75">
      <c r="A111" s="2" t="s">
        <v>2038</v>
      </c>
      <c r="B111" s="6" t="s">
        <v>1294</v>
      </c>
      <c r="C111" s="9">
        <v>1936</v>
      </c>
      <c r="D111" s="8">
        <v>44740</v>
      </c>
      <c r="E111" s="6" t="s">
        <v>11</v>
      </c>
      <c r="F111" s="6" t="s">
        <v>90</v>
      </c>
    </row>
    <row r="112" spans="1:6" ht="15.75">
      <c r="A112" s="2" t="s">
        <v>2349</v>
      </c>
      <c r="B112" s="6" t="s">
        <v>1295</v>
      </c>
      <c r="C112" s="9">
        <v>2420</v>
      </c>
      <c r="D112" s="8">
        <v>44740</v>
      </c>
      <c r="E112" s="6" t="s">
        <v>11</v>
      </c>
      <c r="F112" s="6" t="s">
        <v>90</v>
      </c>
    </row>
    <row r="113" spans="1:6" ht="15.75">
      <c r="A113" s="2" t="s">
        <v>2040</v>
      </c>
      <c r="B113" s="6" t="s">
        <v>1296</v>
      </c>
      <c r="C113" s="9">
        <v>121</v>
      </c>
      <c r="D113" s="8">
        <v>44740</v>
      </c>
      <c r="E113" s="6" t="s">
        <v>11</v>
      </c>
      <c r="F113" s="6" t="s">
        <v>90</v>
      </c>
    </row>
    <row r="114" spans="1:6" ht="15.75">
      <c r="A114" s="2" t="s">
        <v>2350</v>
      </c>
      <c r="B114" s="6" t="s">
        <v>1298</v>
      </c>
      <c r="C114" s="9">
        <v>910.79</v>
      </c>
      <c r="D114" s="8">
        <v>44740</v>
      </c>
      <c r="E114" s="6" t="s">
        <v>13</v>
      </c>
      <c r="F114" s="6" t="s">
        <v>616</v>
      </c>
    </row>
    <row r="115" spans="1:6" ht="15.75">
      <c r="A115" s="2" t="s">
        <v>2350</v>
      </c>
      <c r="B115" s="6" t="s">
        <v>1299</v>
      </c>
      <c r="C115" s="9">
        <v>388.23</v>
      </c>
      <c r="D115" s="8">
        <v>44740</v>
      </c>
      <c r="E115" s="6" t="s">
        <v>13</v>
      </c>
      <c r="F115" s="6" t="s">
        <v>616</v>
      </c>
    </row>
    <row r="116" spans="1:6" ht="15.75">
      <c r="A116" s="2" t="s">
        <v>2186</v>
      </c>
      <c r="B116" s="6" t="s">
        <v>1300</v>
      </c>
      <c r="C116" s="9">
        <v>481.08</v>
      </c>
      <c r="D116" s="8">
        <v>44740</v>
      </c>
      <c r="E116" s="6" t="s">
        <v>48</v>
      </c>
      <c r="F116" s="6" t="s">
        <v>91</v>
      </c>
    </row>
    <row r="117" spans="1:6" ht="15.75">
      <c r="A117" s="2" t="s">
        <v>2186</v>
      </c>
      <c r="B117" s="6" t="s">
        <v>1301</v>
      </c>
      <c r="C117" s="9">
        <v>446.18</v>
      </c>
      <c r="D117" s="8">
        <v>44740</v>
      </c>
      <c r="E117" s="6" t="s">
        <v>48</v>
      </c>
      <c r="F117" s="6" t="s">
        <v>91</v>
      </c>
    </row>
    <row r="118" spans="1:6" ht="15.75">
      <c r="A118" s="2" t="s">
        <v>2163</v>
      </c>
      <c r="B118" s="6" t="s">
        <v>1304</v>
      </c>
      <c r="C118" s="9">
        <v>5541.8</v>
      </c>
      <c r="D118" s="8">
        <v>44740</v>
      </c>
      <c r="E118" s="6" t="s">
        <v>14</v>
      </c>
      <c r="F118" s="6" t="s">
        <v>617</v>
      </c>
    </row>
    <row r="119" spans="1:6" ht="15.75">
      <c r="A119" s="2" t="s">
        <v>2083</v>
      </c>
      <c r="B119" s="6" t="s">
        <v>1305</v>
      </c>
      <c r="C119" s="9">
        <v>14192.21</v>
      </c>
      <c r="D119" s="8">
        <v>44740</v>
      </c>
      <c r="E119" s="6" t="s">
        <v>41</v>
      </c>
      <c r="F119" s="6" t="s">
        <v>618</v>
      </c>
    </row>
    <row r="120" spans="1:6" ht="15.75">
      <c r="A120" s="2" t="s">
        <v>2016</v>
      </c>
      <c r="B120" s="6" t="s">
        <v>1306</v>
      </c>
      <c r="C120" s="9">
        <v>121</v>
      </c>
      <c r="D120" s="8">
        <v>44740</v>
      </c>
      <c r="E120" s="6" t="s">
        <v>15</v>
      </c>
      <c r="F120" s="6" t="s">
        <v>619</v>
      </c>
    </row>
    <row r="121" spans="1:6" ht="15.75">
      <c r="A121" s="2" t="s">
        <v>2130</v>
      </c>
      <c r="B121" s="6" t="s">
        <v>1307</v>
      </c>
      <c r="C121" s="9">
        <v>363</v>
      </c>
      <c r="D121" s="8">
        <v>44740</v>
      </c>
      <c r="E121" s="6" t="s">
        <v>55</v>
      </c>
      <c r="F121" s="6" t="s">
        <v>92</v>
      </c>
    </row>
    <row r="122" spans="1:6" ht="15.75">
      <c r="A122" s="2" t="s">
        <v>2049</v>
      </c>
      <c r="B122" s="6" t="s">
        <v>1308</v>
      </c>
      <c r="C122" s="9">
        <v>1160.39</v>
      </c>
      <c r="D122" s="8">
        <v>44740</v>
      </c>
      <c r="E122" s="6" t="s">
        <v>55</v>
      </c>
      <c r="F122" s="6" t="s">
        <v>92</v>
      </c>
    </row>
    <row r="123" spans="1:6" ht="15.75">
      <c r="A123" s="2" t="s">
        <v>2100</v>
      </c>
      <c r="B123" s="6" t="s">
        <v>1309</v>
      </c>
      <c r="C123" s="9">
        <v>96.29</v>
      </c>
      <c r="D123" s="8">
        <v>44740</v>
      </c>
      <c r="E123" s="6" t="s">
        <v>55</v>
      </c>
      <c r="F123" s="6" t="s">
        <v>92</v>
      </c>
    </row>
    <row r="124" spans="1:6" ht="15.75">
      <c r="A124" s="2" t="s">
        <v>2123</v>
      </c>
      <c r="B124" s="6" t="s">
        <v>1310</v>
      </c>
      <c r="C124" s="9">
        <v>7295.09</v>
      </c>
      <c r="D124" s="8">
        <v>44740</v>
      </c>
      <c r="E124" s="6" t="s">
        <v>55</v>
      </c>
      <c r="F124" s="6" t="s">
        <v>92</v>
      </c>
    </row>
    <row r="125" spans="1:6" ht="15.75">
      <c r="A125" s="2" t="s">
        <v>2069</v>
      </c>
      <c r="B125" s="6" t="s">
        <v>1320</v>
      </c>
      <c r="C125" s="9">
        <v>2813</v>
      </c>
      <c r="D125" s="8">
        <v>44740</v>
      </c>
      <c r="E125" s="6" t="s">
        <v>16</v>
      </c>
      <c r="F125" s="6" t="s">
        <v>93</v>
      </c>
    </row>
    <row r="126" spans="1:6" ht="15.75">
      <c r="A126" s="2" t="s">
        <v>2101</v>
      </c>
      <c r="B126" s="6" t="s">
        <v>1321</v>
      </c>
      <c r="C126" s="9">
        <v>1654.07</v>
      </c>
      <c r="D126" s="8">
        <v>44740</v>
      </c>
      <c r="E126" s="6" t="s">
        <v>16</v>
      </c>
      <c r="F126" s="6" t="s">
        <v>93</v>
      </c>
    </row>
    <row r="127" spans="1:6" ht="15.75">
      <c r="A127" s="2" t="s">
        <v>2125</v>
      </c>
      <c r="B127" s="6" t="s">
        <v>1322</v>
      </c>
      <c r="C127" s="9">
        <v>1149.5</v>
      </c>
      <c r="D127" s="8">
        <v>44740</v>
      </c>
      <c r="E127" s="6" t="s">
        <v>16</v>
      </c>
      <c r="F127" s="6" t="s">
        <v>93</v>
      </c>
    </row>
    <row r="128" spans="1:6" ht="15.75">
      <c r="A128" s="2" t="s">
        <v>2084</v>
      </c>
      <c r="B128" s="6" t="s">
        <v>1323</v>
      </c>
      <c r="C128" s="9">
        <v>580.8</v>
      </c>
      <c r="D128" s="8">
        <v>44740</v>
      </c>
      <c r="E128" s="6" t="s">
        <v>16</v>
      </c>
      <c r="F128" s="6" t="s">
        <v>93</v>
      </c>
    </row>
    <row r="129" spans="1:6" ht="15.75">
      <c r="A129" s="2" t="s">
        <v>2351</v>
      </c>
      <c r="B129" s="6" t="s">
        <v>1324</v>
      </c>
      <c r="C129" s="9">
        <v>5795.9</v>
      </c>
      <c r="D129" s="8">
        <v>44740</v>
      </c>
      <c r="E129" s="6" t="s">
        <v>16</v>
      </c>
      <c r="F129" s="6" t="s">
        <v>93</v>
      </c>
    </row>
    <row r="130" spans="1:6" ht="15.75">
      <c r="A130" s="2" t="s">
        <v>2058</v>
      </c>
      <c r="B130" s="6" t="s">
        <v>1325</v>
      </c>
      <c r="C130" s="9">
        <v>577</v>
      </c>
      <c r="D130" s="8">
        <v>44740</v>
      </c>
      <c r="E130" s="6" t="s">
        <v>16</v>
      </c>
      <c r="F130" s="6" t="s">
        <v>93</v>
      </c>
    </row>
    <row r="131" spans="1:6" ht="15.75">
      <c r="A131" s="2" t="s">
        <v>2055</v>
      </c>
      <c r="B131" s="6" t="s">
        <v>1326</v>
      </c>
      <c r="C131" s="9">
        <v>423.5</v>
      </c>
      <c r="D131" s="8">
        <v>44740</v>
      </c>
      <c r="E131" s="6" t="s">
        <v>16</v>
      </c>
      <c r="F131" s="6" t="s">
        <v>93</v>
      </c>
    </row>
    <row r="132" spans="1:6" ht="15.75">
      <c r="A132" s="2" t="s">
        <v>2056</v>
      </c>
      <c r="B132" s="6" t="s">
        <v>1327</v>
      </c>
      <c r="C132" s="9">
        <v>605</v>
      </c>
      <c r="D132" s="8">
        <v>44740</v>
      </c>
      <c r="E132" s="6" t="s">
        <v>16</v>
      </c>
      <c r="F132" s="6" t="s">
        <v>93</v>
      </c>
    </row>
    <row r="133" spans="1:6" ht="15.75">
      <c r="A133" s="2" t="s">
        <v>2070</v>
      </c>
      <c r="B133" s="6" t="s">
        <v>1328</v>
      </c>
      <c r="C133" s="9">
        <v>3131.09</v>
      </c>
      <c r="D133" s="8">
        <v>44740</v>
      </c>
      <c r="E133" s="6" t="s">
        <v>16</v>
      </c>
      <c r="F133" s="6" t="s">
        <v>93</v>
      </c>
    </row>
    <row r="134" spans="1:6" ht="15.75">
      <c r="A134" s="2" t="s">
        <v>2352</v>
      </c>
      <c r="B134" s="6" t="s">
        <v>1329</v>
      </c>
      <c r="C134" s="9">
        <v>1064.8</v>
      </c>
      <c r="D134" s="8">
        <v>44740</v>
      </c>
      <c r="E134" s="6" t="s">
        <v>16</v>
      </c>
      <c r="F134" s="6" t="s">
        <v>93</v>
      </c>
    </row>
    <row r="135" spans="1:6" ht="15.75">
      <c r="A135" s="2" t="s">
        <v>2353</v>
      </c>
      <c r="B135" s="6" t="s">
        <v>1334</v>
      </c>
      <c r="C135" s="9">
        <v>1000</v>
      </c>
      <c r="D135" s="8">
        <v>44740</v>
      </c>
      <c r="E135" s="6" t="s">
        <v>17</v>
      </c>
      <c r="F135" s="6" t="s">
        <v>18</v>
      </c>
    </row>
    <row r="136" spans="1:6" ht="15.75">
      <c r="A136" s="2" t="s">
        <v>2354</v>
      </c>
      <c r="B136" s="6" t="s">
        <v>1335</v>
      </c>
      <c r="C136" s="9">
        <v>1000</v>
      </c>
      <c r="D136" s="8">
        <v>44740</v>
      </c>
      <c r="E136" s="6" t="s">
        <v>17</v>
      </c>
      <c r="F136" s="6" t="s">
        <v>18</v>
      </c>
    </row>
    <row r="137" spans="1:6" ht="15.75">
      <c r="A137" s="2" t="s">
        <v>2355</v>
      </c>
      <c r="B137" s="6" t="s">
        <v>1341</v>
      </c>
      <c r="C137" s="9">
        <v>150</v>
      </c>
      <c r="D137" s="8">
        <v>44740</v>
      </c>
      <c r="E137" s="6" t="s">
        <v>19</v>
      </c>
      <c r="F137" s="6" t="s">
        <v>20</v>
      </c>
    </row>
    <row r="138" spans="1:6" ht="15.75">
      <c r="A138" s="2" t="s">
        <v>2356</v>
      </c>
      <c r="B138" s="6" t="s">
        <v>1342</v>
      </c>
      <c r="C138" s="9">
        <v>459.8</v>
      </c>
      <c r="D138" s="8">
        <v>44740</v>
      </c>
      <c r="E138" s="6" t="s">
        <v>19</v>
      </c>
      <c r="F138" s="6" t="s">
        <v>20</v>
      </c>
    </row>
    <row r="139" spans="1:6" ht="15.75">
      <c r="A139" s="2" t="s">
        <v>2208</v>
      </c>
      <c r="B139" s="6" t="s">
        <v>1348</v>
      </c>
      <c r="C139" s="9">
        <v>1158.2</v>
      </c>
      <c r="D139" s="8">
        <v>44740</v>
      </c>
      <c r="E139" s="6" t="s">
        <v>22</v>
      </c>
      <c r="F139" s="6" t="s">
        <v>54</v>
      </c>
    </row>
    <row r="140" spans="1:6" ht="15.75">
      <c r="A140" s="2" t="s">
        <v>2125</v>
      </c>
      <c r="B140" s="6" t="s">
        <v>1349</v>
      </c>
      <c r="C140" s="9">
        <v>302.5</v>
      </c>
      <c r="D140" s="8">
        <v>44740</v>
      </c>
      <c r="E140" s="6" t="s">
        <v>22</v>
      </c>
      <c r="F140" s="6" t="s">
        <v>54</v>
      </c>
    </row>
    <row r="141" spans="1:6" ht="15.75">
      <c r="A141" s="2" t="s">
        <v>2063</v>
      </c>
      <c r="B141" s="6" t="s">
        <v>1356</v>
      </c>
      <c r="C141" s="9">
        <v>21757.7</v>
      </c>
      <c r="D141" s="8">
        <v>44740</v>
      </c>
      <c r="E141" s="6" t="s">
        <v>34</v>
      </c>
      <c r="F141" s="6" t="s">
        <v>621</v>
      </c>
    </row>
    <row r="142" spans="1:6" ht="15.75">
      <c r="A142" s="2" t="s">
        <v>2132</v>
      </c>
      <c r="B142" s="6" t="s">
        <v>1357</v>
      </c>
      <c r="C142" s="9">
        <v>1817.69</v>
      </c>
      <c r="D142" s="8">
        <v>44740</v>
      </c>
      <c r="E142" s="6" t="s">
        <v>43</v>
      </c>
      <c r="F142" s="6" t="s">
        <v>95</v>
      </c>
    </row>
    <row r="143" spans="1:6" ht="15.75">
      <c r="A143" s="2" t="s">
        <v>2133</v>
      </c>
      <c r="B143" s="6" t="s">
        <v>1358</v>
      </c>
      <c r="C143" s="9">
        <v>1824.95</v>
      </c>
      <c r="D143" s="8">
        <v>44740</v>
      </c>
      <c r="E143" s="6" t="s">
        <v>43</v>
      </c>
      <c r="F143" s="6" t="s">
        <v>95</v>
      </c>
    </row>
    <row r="144" spans="1:6" ht="15.75">
      <c r="A144" s="2" t="s">
        <v>2132</v>
      </c>
      <c r="B144" s="6" t="s">
        <v>1359</v>
      </c>
      <c r="C144" s="9">
        <v>112.53</v>
      </c>
      <c r="D144" s="8">
        <v>44740</v>
      </c>
      <c r="E144" s="6" t="s">
        <v>43</v>
      </c>
      <c r="F144" s="6" t="s">
        <v>95</v>
      </c>
    </row>
    <row r="145" spans="1:6" ht="15.75">
      <c r="A145" s="2" t="s">
        <v>2064</v>
      </c>
      <c r="B145" s="6" t="s">
        <v>1361</v>
      </c>
      <c r="C145" s="9">
        <v>485.43</v>
      </c>
      <c r="D145" s="8">
        <v>44740</v>
      </c>
      <c r="E145" s="6" t="s">
        <v>25</v>
      </c>
      <c r="F145" s="6" t="s">
        <v>622</v>
      </c>
    </row>
    <row r="146" spans="1:6" ht="15.75">
      <c r="A146" s="2" t="s">
        <v>2115</v>
      </c>
      <c r="B146" s="6" t="s">
        <v>1363</v>
      </c>
      <c r="C146" s="9">
        <v>10.53</v>
      </c>
      <c r="D146" s="8">
        <v>44740</v>
      </c>
      <c r="E146" s="6" t="s">
        <v>26</v>
      </c>
      <c r="F146" s="6" t="s">
        <v>624</v>
      </c>
    </row>
    <row r="147" spans="1:6" ht="15.75">
      <c r="A147" s="2" t="s">
        <v>2072</v>
      </c>
      <c r="B147" s="6" t="s">
        <v>1364</v>
      </c>
      <c r="C147" s="9">
        <v>234.22</v>
      </c>
      <c r="D147" s="8">
        <v>44740</v>
      </c>
      <c r="E147" s="6" t="s">
        <v>26</v>
      </c>
      <c r="F147" s="6" t="s">
        <v>624</v>
      </c>
    </row>
    <row r="148" spans="1:6" ht="15.75">
      <c r="A148" s="2" t="s">
        <v>2023</v>
      </c>
      <c r="B148" s="6" t="s">
        <v>1377</v>
      </c>
      <c r="C148" s="9">
        <v>221.95</v>
      </c>
      <c r="D148" s="8">
        <v>44740</v>
      </c>
      <c r="E148" s="6" t="s">
        <v>27</v>
      </c>
      <c r="F148" s="6" t="s">
        <v>28</v>
      </c>
    </row>
    <row r="149" spans="1:6" ht="15.75">
      <c r="A149" s="2" t="s">
        <v>2023</v>
      </c>
      <c r="B149" s="6" t="s">
        <v>1378</v>
      </c>
      <c r="C149" s="9">
        <v>86.23</v>
      </c>
      <c r="D149" s="8">
        <v>44740</v>
      </c>
      <c r="E149" s="6" t="s">
        <v>27</v>
      </c>
      <c r="F149" s="6" t="s">
        <v>28</v>
      </c>
    </row>
    <row r="150" spans="1:6" ht="15.75">
      <c r="A150" s="2" t="s">
        <v>2023</v>
      </c>
      <c r="B150" s="6" t="s">
        <v>1379</v>
      </c>
      <c r="C150" s="9">
        <v>63.66</v>
      </c>
      <c r="D150" s="8">
        <v>44740</v>
      </c>
      <c r="E150" s="6" t="s">
        <v>27</v>
      </c>
      <c r="F150" s="6" t="s">
        <v>28</v>
      </c>
    </row>
    <row r="151" spans="1:6" ht="15.75">
      <c r="A151" s="2" t="s">
        <v>2023</v>
      </c>
      <c r="B151" s="6" t="s">
        <v>1380</v>
      </c>
      <c r="C151" s="9">
        <v>38.2</v>
      </c>
      <c r="D151" s="8">
        <v>44740</v>
      </c>
      <c r="E151" s="6" t="s">
        <v>27</v>
      </c>
      <c r="F151" s="6" t="s">
        <v>28</v>
      </c>
    </row>
    <row r="152" spans="1:6" ht="15.75">
      <c r="A152" s="2" t="s">
        <v>2023</v>
      </c>
      <c r="B152" s="6" t="s">
        <v>1381</v>
      </c>
      <c r="C152" s="9">
        <v>58.91</v>
      </c>
      <c r="D152" s="8">
        <v>44740</v>
      </c>
      <c r="E152" s="6" t="s">
        <v>27</v>
      </c>
      <c r="F152" s="6" t="s">
        <v>28</v>
      </c>
    </row>
    <row r="153" spans="1:6" ht="15.75">
      <c r="A153" s="2" t="s">
        <v>2437</v>
      </c>
      <c r="B153" s="6" t="s">
        <v>1386</v>
      </c>
      <c r="C153" s="9">
        <v>56011</v>
      </c>
      <c r="D153" s="8">
        <v>44740</v>
      </c>
      <c r="E153" s="6" t="s">
        <v>29</v>
      </c>
      <c r="F153" s="6" t="s">
        <v>625</v>
      </c>
    </row>
    <row r="154" spans="1:6" ht="15.75">
      <c r="A154" s="2" t="s">
        <v>2438</v>
      </c>
      <c r="B154" s="6" t="s">
        <v>1387</v>
      </c>
      <c r="C154" s="9">
        <v>968</v>
      </c>
      <c r="D154" s="8">
        <v>44740</v>
      </c>
      <c r="E154" s="6" t="s">
        <v>29</v>
      </c>
      <c r="F154" s="6" t="s">
        <v>625</v>
      </c>
    </row>
    <row r="155" spans="1:6" ht="15.75">
      <c r="A155" s="2" t="s">
        <v>2437</v>
      </c>
      <c r="B155" s="6" t="s">
        <v>1388</v>
      </c>
      <c r="C155" s="9">
        <v>2200</v>
      </c>
      <c r="D155" s="8">
        <v>44740</v>
      </c>
      <c r="E155" s="6" t="s">
        <v>29</v>
      </c>
      <c r="F155" s="6" t="s">
        <v>625</v>
      </c>
    </row>
    <row r="156" spans="1:6" ht="15.75">
      <c r="A156" s="2" t="s">
        <v>2026</v>
      </c>
      <c r="B156" s="6" t="s">
        <v>1391</v>
      </c>
      <c r="C156" s="9">
        <v>350</v>
      </c>
      <c r="D156" s="8">
        <v>44740</v>
      </c>
      <c r="E156" s="6" t="s">
        <v>1240</v>
      </c>
      <c r="F156" s="6" t="s">
        <v>1241</v>
      </c>
    </row>
    <row r="157" spans="1:6" ht="15.75">
      <c r="A157" s="2" t="s">
        <v>2357</v>
      </c>
      <c r="B157" s="6" t="s">
        <v>1392</v>
      </c>
      <c r="C157" s="9">
        <v>212</v>
      </c>
      <c r="D157" s="8">
        <v>44740</v>
      </c>
      <c r="E157" s="6" t="s">
        <v>1240</v>
      </c>
      <c r="F157" s="6" t="s">
        <v>1241</v>
      </c>
    </row>
    <row r="158" spans="1:6" ht="15.75">
      <c r="A158" s="2" t="s">
        <v>2357</v>
      </c>
      <c r="B158" s="6" t="s">
        <v>1393</v>
      </c>
      <c r="C158" s="9">
        <v>212</v>
      </c>
      <c r="D158" s="8">
        <v>44740</v>
      </c>
      <c r="E158" s="6" t="s">
        <v>1240</v>
      </c>
      <c r="F158" s="6" t="s">
        <v>1241</v>
      </c>
    </row>
    <row r="159" spans="1:6" ht="15.75">
      <c r="A159" s="2" t="s">
        <v>2357</v>
      </c>
      <c r="B159" s="6" t="s">
        <v>1394</v>
      </c>
      <c r="C159" s="9">
        <v>212</v>
      </c>
      <c r="D159" s="8">
        <v>44740</v>
      </c>
      <c r="E159" s="6" t="s">
        <v>1240</v>
      </c>
      <c r="F159" s="6" t="s">
        <v>1241</v>
      </c>
    </row>
    <row r="160" spans="1:6" ht="15.75">
      <c r="A160" s="2" t="s">
        <v>2105</v>
      </c>
      <c r="B160" s="6" t="s">
        <v>1354</v>
      </c>
      <c r="C160" s="9">
        <v>20.95</v>
      </c>
      <c r="D160" s="8">
        <v>44742</v>
      </c>
      <c r="E160" s="6" t="s">
        <v>23</v>
      </c>
      <c r="F160" s="6" t="s">
        <v>24</v>
      </c>
    </row>
  </sheetData>
  <sheetProtection/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11.19921875" defaultRowHeight="14.25"/>
  <cols>
    <col min="1" max="1" width="28.19921875" style="2" bestFit="1" customWidth="1"/>
    <col min="2" max="2" width="17.19921875" style="2" bestFit="1" customWidth="1"/>
    <col min="3" max="3" width="19.3984375" style="2" bestFit="1" customWidth="1"/>
    <col min="4" max="4" width="10.3984375" style="2" bestFit="1" customWidth="1"/>
    <col min="5" max="5" width="17.69921875" style="2" bestFit="1" customWidth="1"/>
    <col min="6" max="6" width="25.59765625" style="2" bestFit="1" customWidth="1"/>
    <col min="7" max="7" width="11" style="2" customWidth="1"/>
    <col min="8" max="16384" width="11" style="2" customWidth="1"/>
  </cols>
  <sheetData>
    <row r="1" spans="1:6" ht="15.75">
      <c r="A1" s="1" t="s">
        <v>0</v>
      </c>
      <c r="B1" s="1" t="s">
        <v>1</v>
      </c>
      <c r="C1" s="5" t="s">
        <v>38</v>
      </c>
      <c r="D1" s="1" t="s">
        <v>39</v>
      </c>
      <c r="E1" s="1" t="s">
        <v>4</v>
      </c>
      <c r="F1" s="1" t="s">
        <v>5</v>
      </c>
    </row>
    <row r="2" spans="1:6" ht="15.75">
      <c r="A2" s="2" t="s">
        <v>2141</v>
      </c>
      <c r="B2" s="6" t="s">
        <v>220</v>
      </c>
      <c r="C2" s="9">
        <v>3693.35</v>
      </c>
      <c r="D2" s="8">
        <v>44713</v>
      </c>
      <c r="E2" s="6" t="s">
        <v>105</v>
      </c>
      <c r="F2" s="6" t="s">
        <v>106</v>
      </c>
    </row>
    <row r="3" spans="1:6" ht="15.75">
      <c r="A3" s="2" t="s">
        <v>2142</v>
      </c>
      <c r="B3" s="6" t="s">
        <v>221</v>
      </c>
      <c r="C3" s="9">
        <v>813.6</v>
      </c>
      <c r="D3" s="8">
        <v>44713</v>
      </c>
      <c r="E3" s="6" t="s">
        <v>105</v>
      </c>
      <c r="F3" s="6" t="s">
        <v>106</v>
      </c>
    </row>
    <row r="4" spans="1:6" ht="15.75">
      <c r="A4" s="2" t="s">
        <v>2358</v>
      </c>
      <c r="B4" s="6" t="s">
        <v>234</v>
      </c>
      <c r="C4" s="9">
        <v>120</v>
      </c>
      <c r="D4" s="8">
        <v>44713</v>
      </c>
      <c r="E4" s="6" t="s">
        <v>123</v>
      </c>
      <c r="F4" s="6" t="s">
        <v>126</v>
      </c>
    </row>
    <row r="5" spans="1:6" ht="15.75">
      <c r="A5" s="2" t="s">
        <v>2141</v>
      </c>
      <c r="B5" s="6" t="s">
        <v>236</v>
      </c>
      <c r="C5" s="9">
        <v>2094.88</v>
      </c>
      <c r="D5" s="8">
        <v>44713</v>
      </c>
      <c r="E5" s="6" t="s">
        <v>159</v>
      </c>
      <c r="F5" s="6" t="s">
        <v>50</v>
      </c>
    </row>
    <row r="6" spans="1:6" ht="15.75">
      <c r="A6" s="2" t="s">
        <v>2151</v>
      </c>
      <c r="B6" s="6" t="s">
        <v>239</v>
      </c>
      <c r="C6" s="9">
        <v>757292</v>
      </c>
      <c r="D6" s="8">
        <v>44713</v>
      </c>
      <c r="E6" s="6" t="s">
        <v>125</v>
      </c>
      <c r="F6" s="6" t="s">
        <v>128</v>
      </c>
    </row>
    <row r="7" spans="1:6" ht="15.75">
      <c r="A7" s="2" t="s">
        <v>2152</v>
      </c>
      <c r="B7" s="6" t="s">
        <v>222</v>
      </c>
      <c r="C7" s="9">
        <v>237.35</v>
      </c>
      <c r="D7" s="8">
        <v>44715</v>
      </c>
      <c r="E7" s="6" t="s">
        <v>105</v>
      </c>
      <c r="F7" s="6" t="s">
        <v>106</v>
      </c>
    </row>
    <row r="8" spans="1:6" ht="15.75">
      <c r="A8" s="2" t="s">
        <v>2147</v>
      </c>
      <c r="B8" s="6" t="s">
        <v>223</v>
      </c>
      <c r="C8" s="9">
        <v>38.94</v>
      </c>
      <c r="D8" s="8">
        <v>44719</v>
      </c>
      <c r="E8" s="6" t="s">
        <v>105</v>
      </c>
      <c r="F8" s="6" t="s">
        <v>106</v>
      </c>
    </row>
    <row r="9" spans="1:6" ht="15.75">
      <c r="A9" s="2" t="s">
        <v>2187</v>
      </c>
      <c r="B9" s="6" t="s">
        <v>224</v>
      </c>
      <c r="C9" s="9">
        <v>355.96</v>
      </c>
      <c r="D9" s="8">
        <v>44720</v>
      </c>
      <c r="E9" s="6" t="s">
        <v>105</v>
      </c>
      <c r="F9" s="6" t="s">
        <v>106</v>
      </c>
    </row>
    <row r="10" spans="1:6" ht="15.75">
      <c r="A10" s="2" t="s">
        <v>2359</v>
      </c>
      <c r="B10" s="6" t="s">
        <v>240</v>
      </c>
      <c r="C10" s="9">
        <v>107.23</v>
      </c>
      <c r="D10" s="8">
        <v>44720</v>
      </c>
      <c r="E10" s="6" t="s">
        <v>52</v>
      </c>
      <c r="F10" s="6" t="s">
        <v>185</v>
      </c>
    </row>
    <row r="11" spans="1:6" ht="15.75">
      <c r="A11" s="2" t="s">
        <v>2147</v>
      </c>
      <c r="B11" s="6" t="s">
        <v>225</v>
      </c>
      <c r="C11" s="9">
        <v>21.63</v>
      </c>
      <c r="D11" s="8">
        <v>44722</v>
      </c>
      <c r="E11" s="6" t="s">
        <v>105</v>
      </c>
      <c r="F11" s="6" t="s">
        <v>106</v>
      </c>
    </row>
    <row r="12" spans="1:6" ht="15.75">
      <c r="A12" s="2" t="s">
        <v>2147</v>
      </c>
      <c r="B12" s="6" t="s">
        <v>237</v>
      </c>
      <c r="C12" s="9">
        <v>30.12</v>
      </c>
      <c r="D12" s="8">
        <v>44722</v>
      </c>
      <c r="E12" s="6" t="s">
        <v>159</v>
      </c>
      <c r="F12" s="6" t="s">
        <v>50</v>
      </c>
    </row>
    <row r="13" spans="1:6" ht="15.75">
      <c r="A13" s="2" t="s">
        <v>2360</v>
      </c>
      <c r="B13" s="6" t="s">
        <v>235</v>
      </c>
      <c r="C13" s="9">
        <v>60</v>
      </c>
      <c r="D13" s="8">
        <v>44726</v>
      </c>
      <c r="E13" s="6" t="s">
        <v>123</v>
      </c>
      <c r="F13" s="6" t="s">
        <v>126</v>
      </c>
    </row>
    <row r="14" spans="1:6" ht="15.75">
      <c r="A14" s="2" t="s">
        <v>2147</v>
      </c>
      <c r="B14" s="6" t="s">
        <v>226</v>
      </c>
      <c r="C14" s="9">
        <v>70.13</v>
      </c>
      <c r="D14" s="8">
        <v>44728</v>
      </c>
      <c r="E14" s="6" t="s">
        <v>105</v>
      </c>
      <c r="F14" s="6" t="s">
        <v>106</v>
      </c>
    </row>
    <row r="15" spans="1:6" ht="15.75">
      <c r="A15" s="2" t="s">
        <v>2147</v>
      </c>
      <c r="B15" s="6" t="s">
        <v>227</v>
      </c>
      <c r="C15" s="9">
        <v>38.94</v>
      </c>
      <c r="D15" s="8">
        <v>44730</v>
      </c>
      <c r="E15" s="6" t="s">
        <v>105</v>
      </c>
      <c r="F15" s="6" t="s">
        <v>106</v>
      </c>
    </row>
    <row r="16" spans="1:6" ht="15.75">
      <c r="A16" s="2" t="s">
        <v>2147</v>
      </c>
      <c r="B16" s="6" t="s">
        <v>238</v>
      </c>
      <c r="C16" s="9">
        <v>8.26</v>
      </c>
      <c r="D16" s="8">
        <v>44730</v>
      </c>
      <c r="E16" s="6" t="s">
        <v>159</v>
      </c>
      <c r="F16" s="6" t="s">
        <v>50</v>
      </c>
    </row>
    <row r="17" spans="1:6" ht="15.75">
      <c r="A17" s="2" t="s">
        <v>2147</v>
      </c>
      <c r="B17" s="6" t="s">
        <v>228</v>
      </c>
      <c r="C17" s="9">
        <v>38.94</v>
      </c>
      <c r="D17" s="8">
        <v>44731</v>
      </c>
      <c r="E17" s="6" t="s">
        <v>105</v>
      </c>
      <c r="F17" s="6" t="s">
        <v>106</v>
      </c>
    </row>
    <row r="18" spans="1:6" ht="15.75">
      <c r="A18" s="2" t="s">
        <v>2148</v>
      </c>
      <c r="B18" s="6" t="s">
        <v>229</v>
      </c>
      <c r="C18" s="9">
        <v>354.2</v>
      </c>
      <c r="D18" s="8">
        <v>44733</v>
      </c>
      <c r="E18" s="6" t="s">
        <v>105</v>
      </c>
      <c r="F18" s="6" t="s">
        <v>106</v>
      </c>
    </row>
    <row r="19" spans="1:6" ht="15.75">
      <c r="A19" s="2" t="s">
        <v>2147</v>
      </c>
      <c r="B19" s="6" t="s">
        <v>230</v>
      </c>
      <c r="C19" s="9">
        <v>83.94</v>
      </c>
      <c r="D19" s="8">
        <v>44734</v>
      </c>
      <c r="E19" s="6" t="s">
        <v>105</v>
      </c>
      <c r="F19" s="6" t="s">
        <v>106</v>
      </c>
    </row>
    <row r="20" spans="1:6" ht="15.75">
      <c r="A20" s="2" t="s">
        <v>2147</v>
      </c>
      <c r="B20" s="6" t="s">
        <v>231</v>
      </c>
      <c r="C20" s="9">
        <v>114.47</v>
      </c>
      <c r="D20" s="8">
        <v>44735</v>
      </c>
      <c r="E20" s="6" t="s">
        <v>105</v>
      </c>
      <c r="F20" s="6" t="s">
        <v>106</v>
      </c>
    </row>
    <row r="21" spans="1:6" ht="15.75">
      <c r="A21" s="2" t="s">
        <v>2141</v>
      </c>
      <c r="B21" s="6" t="s">
        <v>232</v>
      </c>
      <c r="C21" s="9">
        <v>2716.13</v>
      </c>
      <c r="D21" s="8">
        <v>44742</v>
      </c>
      <c r="E21" s="6" t="s">
        <v>105</v>
      </c>
      <c r="F21" s="6" t="s">
        <v>106</v>
      </c>
    </row>
    <row r="22" spans="1:6" ht="15.75">
      <c r="A22" s="2" t="s">
        <v>2142</v>
      </c>
      <c r="B22" s="6" t="s">
        <v>233</v>
      </c>
      <c r="C22" s="9">
        <v>385.7</v>
      </c>
      <c r="D22" s="8">
        <v>44742</v>
      </c>
      <c r="E22" s="6" t="s">
        <v>105</v>
      </c>
      <c r="F22" s="6" t="s">
        <v>106</v>
      </c>
    </row>
    <row r="23" spans="1:6" ht="15.75">
      <c r="A23" s="2" t="s">
        <v>2141</v>
      </c>
      <c r="B23" s="6" t="s">
        <v>232</v>
      </c>
      <c r="C23" s="9">
        <v>1654.1</v>
      </c>
      <c r="D23" s="8">
        <v>44742</v>
      </c>
      <c r="E23" s="6" t="s">
        <v>159</v>
      </c>
      <c r="F23" s="6" t="s">
        <v>50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5"/>
  <sheetViews>
    <sheetView zoomScalePageLayoutView="0" workbookViewId="0" topLeftCell="A1">
      <selection activeCell="A1" sqref="A1"/>
    </sheetView>
  </sheetViews>
  <sheetFormatPr defaultColWidth="11.19921875" defaultRowHeight="14.25"/>
  <cols>
    <col min="1" max="1" width="49" style="2" bestFit="1" customWidth="1"/>
    <col min="2" max="2" width="17.19921875" style="2" bestFit="1" customWidth="1"/>
    <col min="3" max="3" width="8.8984375" style="2" bestFit="1" customWidth="1"/>
    <col min="4" max="4" width="16.19921875" style="2" bestFit="1" customWidth="1"/>
    <col min="5" max="5" width="17.69921875" style="2" bestFit="1" customWidth="1"/>
    <col min="6" max="6" width="53.19921875" style="2" bestFit="1" customWidth="1"/>
    <col min="7" max="7" width="14.59765625" style="2" bestFit="1" customWidth="1"/>
    <col min="8" max="8" width="11" style="2" customWidth="1"/>
    <col min="9" max="16384" width="11" style="2" customWidth="1"/>
  </cols>
  <sheetData>
    <row r="1" spans="1:7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</row>
    <row r="2" spans="1:6" ht="15.75">
      <c r="A2" s="2" t="s">
        <v>2072</v>
      </c>
      <c r="B2" s="6" t="s">
        <v>1190</v>
      </c>
      <c r="C2" s="9">
        <v>6.03</v>
      </c>
      <c r="D2" s="8">
        <v>44743</v>
      </c>
      <c r="E2" s="6" t="s">
        <v>23</v>
      </c>
      <c r="F2" s="6" t="s">
        <v>24</v>
      </c>
    </row>
    <row r="3" spans="1:6" ht="15.75">
      <c r="A3" s="2" t="s">
        <v>2361</v>
      </c>
      <c r="B3" s="6" t="s">
        <v>1099</v>
      </c>
      <c r="C3" s="9">
        <v>1573.06</v>
      </c>
      <c r="D3" s="8">
        <v>44746</v>
      </c>
      <c r="E3" s="6" t="s">
        <v>6</v>
      </c>
      <c r="F3" s="6" t="s">
        <v>7</v>
      </c>
    </row>
    <row r="4" spans="1:6" ht="15.75">
      <c r="A4" s="2" t="s">
        <v>2074</v>
      </c>
      <c r="B4" s="6" t="s">
        <v>1100</v>
      </c>
      <c r="C4" s="9">
        <v>24.88</v>
      </c>
      <c r="D4" s="8">
        <v>44746</v>
      </c>
      <c r="E4" s="6" t="s">
        <v>6</v>
      </c>
      <c r="F4" s="6" t="s">
        <v>7</v>
      </c>
    </row>
    <row r="5" spans="1:6" ht="15.75">
      <c r="A5" s="2" t="s">
        <v>2163</v>
      </c>
      <c r="B5" s="6" t="s">
        <v>1101</v>
      </c>
      <c r="C5" s="9">
        <v>302.5</v>
      </c>
      <c r="D5" s="8">
        <v>44746</v>
      </c>
      <c r="E5" s="6" t="s">
        <v>6</v>
      </c>
      <c r="F5" s="6" t="s">
        <v>7</v>
      </c>
    </row>
    <row r="6" spans="1:6" ht="15.75">
      <c r="A6" s="2" t="s">
        <v>2076</v>
      </c>
      <c r="B6" s="6" t="s">
        <v>1102</v>
      </c>
      <c r="C6" s="9">
        <v>193.1</v>
      </c>
      <c r="D6" s="8">
        <v>44746</v>
      </c>
      <c r="E6" s="6" t="s">
        <v>6</v>
      </c>
      <c r="F6" s="6" t="s">
        <v>7</v>
      </c>
    </row>
    <row r="7" spans="1:6" ht="15.75">
      <c r="A7" s="2" t="s">
        <v>2074</v>
      </c>
      <c r="B7" s="6" t="s">
        <v>1103</v>
      </c>
      <c r="C7" s="9">
        <v>307.38</v>
      </c>
      <c r="D7" s="8">
        <v>44746</v>
      </c>
      <c r="E7" s="6" t="s">
        <v>6</v>
      </c>
      <c r="F7" s="6" t="s">
        <v>7</v>
      </c>
    </row>
    <row r="8" spans="1:6" ht="15.75">
      <c r="A8" s="2" t="s">
        <v>2435</v>
      </c>
      <c r="B8" s="6" t="s">
        <v>1113</v>
      </c>
      <c r="C8" s="9">
        <v>6654.5</v>
      </c>
      <c r="D8" s="8">
        <v>44746</v>
      </c>
      <c r="E8" s="6" t="s">
        <v>31</v>
      </c>
      <c r="F8" s="6" t="s">
        <v>612</v>
      </c>
    </row>
    <row r="9" spans="1:6" ht="15.75">
      <c r="A9" s="2" t="s">
        <v>2362</v>
      </c>
      <c r="B9" s="6" t="s">
        <v>1115</v>
      </c>
      <c r="C9" s="9">
        <v>4840</v>
      </c>
      <c r="D9" s="8">
        <v>44746</v>
      </c>
      <c r="E9" s="6" t="s">
        <v>51</v>
      </c>
      <c r="F9" s="6" t="s">
        <v>613</v>
      </c>
    </row>
    <row r="10" spans="1:6" ht="15.75">
      <c r="A10" s="2" t="s">
        <v>2013</v>
      </c>
      <c r="B10" s="6" t="s">
        <v>1116</v>
      </c>
      <c r="C10" s="9">
        <v>19.25</v>
      </c>
      <c r="D10" s="8">
        <v>44746</v>
      </c>
      <c r="E10" s="6" t="s">
        <v>44</v>
      </c>
      <c r="F10" s="6" t="s">
        <v>614</v>
      </c>
    </row>
    <row r="11" spans="1:6" ht="15.75">
      <c r="A11" s="2" t="s">
        <v>2363</v>
      </c>
      <c r="B11" s="6" t="s">
        <v>1117</v>
      </c>
      <c r="C11" s="9">
        <v>355.74</v>
      </c>
      <c r="D11" s="8">
        <v>44746</v>
      </c>
      <c r="E11" s="6" t="s">
        <v>9</v>
      </c>
      <c r="F11" s="6" t="s">
        <v>10</v>
      </c>
    </row>
    <row r="12" spans="1:6" ht="15.75">
      <c r="A12" s="2" t="s">
        <v>2364</v>
      </c>
      <c r="B12" s="6" t="s">
        <v>1118</v>
      </c>
      <c r="C12" s="9">
        <v>4549.6</v>
      </c>
      <c r="D12" s="8">
        <v>44746</v>
      </c>
      <c r="E12" s="6" t="s">
        <v>9</v>
      </c>
      <c r="F12" s="6" t="s">
        <v>10</v>
      </c>
    </row>
    <row r="13" spans="1:6" ht="15.75">
      <c r="A13" s="2" t="s">
        <v>2196</v>
      </c>
      <c r="B13" s="6" t="s">
        <v>1119</v>
      </c>
      <c r="C13" s="9">
        <v>3478.75</v>
      </c>
      <c r="D13" s="8">
        <v>44746</v>
      </c>
      <c r="E13" s="6" t="s">
        <v>9</v>
      </c>
      <c r="F13" s="6" t="s">
        <v>10</v>
      </c>
    </row>
    <row r="14" spans="1:6" ht="15.75">
      <c r="A14" s="2" t="s">
        <v>2365</v>
      </c>
      <c r="B14" s="6" t="s">
        <v>1120</v>
      </c>
      <c r="C14" s="9">
        <v>992.2</v>
      </c>
      <c r="D14" s="8">
        <v>44746</v>
      </c>
      <c r="E14" s="6" t="s">
        <v>9</v>
      </c>
      <c r="F14" s="6" t="s">
        <v>10</v>
      </c>
    </row>
    <row r="15" spans="1:6" ht="15.75">
      <c r="A15" s="2" t="s">
        <v>2366</v>
      </c>
      <c r="B15" s="6" t="s">
        <v>1131</v>
      </c>
      <c r="C15" s="9">
        <v>2904</v>
      </c>
      <c r="D15" s="8">
        <v>44746</v>
      </c>
      <c r="E15" s="6" t="s">
        <v>32</v>
      </c>
      <c r="F15" s="6" t="s">
        <v>615</v>
      </c>
    </row>
    <row r="16" spans="1:6" ht="15.75">
      <c r="A16" s="2" t="s">
        <v>2109</v>
      </c>
      <c r="B16" s="6" t="s">
        <v>1132</v>
      </c>
      <c r="C16" s="9">
        <v>1345.28</v>
      </c>
      <c r="D16" s="8">
        <v>44746</v>
      </c>
      <c r="E16" s="6" t="s">
        <v>32</v>
      </c>
      <c r="F16" s="6" t="s">
        <v>615</v>
      </c>
    </row>
    <row r="17" spans="1:6" ht="15.75">
      <c r="A17" s="2" t="s">
        <v>2122</v>
      </c>
      <c r="B17" s="6" t="s">
        <v>1134</v>
      </c>
      <c r="C17" s="9">
        <v>1960.2</v>
      </c>
      <c r="D17" s="8">
        <v>44746</v>
      </c>
      <c r="E17" s="6" t="s">
        <v>11</v>
      </c>
      <c r="F17" s="6" t="s">
        <v>90</v>
      </c>
    </row>
    <row r="18" spans="1:6" ht="15.75">
      <c r="A18" s="2" t="s">
        <v>2121</v>
      </c>
      <c r="B18" s="6" t="s">
        <v>1135</v>
      </c>
      <c r="C18" s="9">
        <v>1200</v>
      </c>
      <c r="D18" s="8">
        <v>44746</v>
      </c>
      <c r="E18" s="6" t="s">
        <v>11</v>
      </c>
      <c r="F18" s="6" t="s">
        <v>90</v>
      </c>
    </row>
    <row r="19" spans="1:6" ht="15.75">
      <c r="A19" s="2" t="s">
        <v>2367</v>
      </c>
      <c r="B19" s="6" t="s">
        <v>1150</v>
      </c>
      <c r="C19" s="9">
        <v>88</v>
      </c>
      <c r="D19" s="8">
        <v>44746</v>
      </c>
      <c r="E19" s="6" t="s">
        <v>14</v>
      </c>
      <c r="F19" s="6" t="s">
        <v>617</v>
      </c>
    </row>
    <row r="20" spans="1:6" ht="15.75">
      <c r="A20" s="2" t="s">
        <v>2368</v>
      </c>
      <c r="B20" s="6" t="s">
        <v>1151</v>
      </c>
      <c r="C20" s="9">
        <v>665.5</v>
      </c>
      <c r="D20" s="8">
        <v>44746</v>
      </c>
      <c r="E20" s="6" t="s">
        <v>14</v>
      </c>
      <c r="F20" s="6" t="s">
        <v>617</v>
      </c>
    </row>
    <row r="21" spans="1:6" ht="15.75">
      <c r="A21" s="2" t="s">
        <v>2110</v>
      </c>
      <c r="B21" s="6" t="s">
        <v>1152</v>
      </c>
      <c r="C21" s="9">
        <v>222.6</v>
      </c>
      <c r="D21" s="8">
        <v>44746</v>
      </c>
      <c r="E21" s="6" t="s">
        <v>14</v>
      </c>
      <c r="F21" s="6" t="s">
        <v>617</v>
      </c>
    </row>
    <row r="22" spans="1:6" ht="15.75">
      <c r="A22" s="2" t="s">
        <v>2110</v>
      </c>
      <c r="B22" s="6" t="s">
        <v>1153</v>
      </c>
      <c r="C22" s="9">
        <v>27.87</v>
      </c>
      <c r="D22" s="8">
        <v>44746</v>
      </c>
      <c r="E22" s="6" t="s">
        <v>14</v>
      </c>
      <c r="F22" s="6" t="s">
        <v>617</v>
      </c>
    </row>
    <row r="23" spans="1:6" ht="15.75">
      <c r="A23" s="2" t="s">
        <v>2048</v>
      </c>
      <c r="B23" s="6" t="s">
        <v>1154</v>
      </c>
      <c r="C23" s="9">
        <v>1332.03</v>
      </c>
      <c r="D23" s="8">
        <v>44746</v>
      </c>
      <c r="E23" s="6" t="s">
        <v>14</v>
      </c>
      <c r="F23" s="6" t="s">
        <v>617</v>
      </c>
    </row>
    <row r="24" spans="1:6" ht="15.75">
      <c r="A24" s="2" t="s">
        <v>2083</v>
      </c>
      <c r="B24" s="6" t="s">
        <v>1155</v>
      </c>
      <c r="C24" s="9">
        <v>14192.21</v>
      </c>
      <c r="D24" s="8">
        <v>44746</v>
      </c>
      <c r="E24" s="6" t="s">
        <v>41</v>
      </c>
      <c r="F24" s="6" t="s">
        <v>618</v>
      </c>
    </row>
    <row r="25" spans="1:6" ht="15.75">
      <c r="A25" s="2" t="s">
        <v>2111</v>
      </c>
      <c r="B25" s="6" t="s">
        <v>1156</v>
      </c>
      <c r="C25" s="9">
        <v>292.41</v>
      </c>
      <c r="D25" s="8">
        <v>44746</v>
      </c>
      <c r="E25" s="6" t="s">
        <v>55</v>
      </c>
      <c r="F25" s="6" t="s">
        <v>92</v>
      </c>
    </row>
    <row r="26" spans="1:6" ht="15.75">
      <c r="A26" s="2" t="s">
        <v>2111</v>
      </c>
      <c r="B26" s="6" t="s">
        <v>1157</v>
      </c>
      <c r="C26" s="9">
        <v>1043.63</v>
      </c>
      <c r="D26" s="8">
        <v>44746</v>
      </c>
      <c r="E26" s="6" t="s">
        <v>55</v>
      </c>
      <c r="F26" s="6" t="s">
        <v>92</v>
      </c>
    </row>
    <row r="27" spans="1:6" ht="15.75">
      <c r="A27" s="2" t="s">
        <v>2054</v>
      </c>
      <c r="B27" s="6" t="s">
        <v>1159</v>
      </c>
      <c r="C27" s="9">
        <v>1112</v>
      </c>
      <c r="D27" s="8">
        <v>44746</v>
      </c>
      <c r="E27" s="6" t="s">
        <v>16</v>
      </c>
      <c r="F27" s="6" t="s">
        <v>93</v>
      </c>
    </row>
    <row r="28" spans="1:6" ht="15.75">
      <c r="A28" s="2" t="s">
        <v>2050</v>
      </c>
      <c r="B28" s="6" t="s">
        <v>1160</v>
      </c>
      <c r="C28" s="9">
        <v>8936.76</v>
      </c>
      <c r="D28" s="8">
        <v>44746</v>
      </c>
      <c r="E28" s="6" t="s">
        <v>16</v>
      </c>
      <c r="F28" s="6" t="s">
        <v>93</v>
      </c>
    </row>
    <row r="29" spans="1:6" ht="15.75">
      <c r="A29" s="2" t="s">
        <v>2369</v>
      </c>
      <c r="B29" s="6" t="s">
        <v>1161</v>
      </c>
      <c r="C29" s="9">
        <v>6000</v>
      </c>
      <c r="D29" s="8">
        <v>44746</v>
      </c>
      <c r="E29" s="6" t="s">
        <v>16</v>
      </c>
      <c r="F29" s="6" t="s">
        <v>93</v>
      </c>
    </row>
    <row r="30" spans="1:6" ht="15.75">
      <c r="A30" s="2" t="s">
        <v>2020</v>
      </c>
      <c r="B30" s="6" t="s">
        <v>1186</v>
      </c>
      <c r="C30" s="9">
        <v>3574.13</v>
      </c>
      <c r="D30" s="8">
        <v>44746</v>
      </c>
      <c r="E30" s="6" t="s">
        <v>33</v>
      </c>
      <c r="F30" s="6" t="s">
        <v>94</v>
      </c>
    </row>
    <row r="31" spans="1:6" ht="15.75">
      <c r="A31" s="2" t="s">
        <v>2020</v>
      </c>
      <c r="B31" s="6" t="s">
        <v>1187</v>
      </c>
      <c r="C31" s="9">
        <v>448.72</v>
      </c>
      <c r="D31" s="8">
        <v>44746</v>
      </c>
      <c r="E31" s="6" t="s">
        <v>33</v>
      </c>
      <c r="F31" s="6" t="s">
        <v>94</v>
      </c>
    </row>
    <row r="32" spans="1:6" ht="15.75">
      <c r="A32" s="2" t="s">
        <v>2095</v>
      </c>
      <c r="B32" s="6" t="s">
        <v>1189</v>
      </c>
      <c r="C32" s="9">
        <v>78.8</v>
      </c>
      <c r="D32" s="8">
        <v>44746</v>
      </c>
      <c r="E32" s="6" t="s">
        <v>23</v>
      </c>
      <c r="F32" s="6" t="s">
        <v>24</v>
      </c>
    </row>
    <row r="33" spans="1:6" ht="15.75">
      <c r="A33" s="2" t="s">
        <v>2065</v>
      </c>
      <c r="B33" s="6" t="s">
        <v>1200</v>
      </c>
      <c r="C33" s="9">
        <v>88707.52</v>
      </c>
      <c r="D33" s="8">
        <v>44746</v>
      </c>
      <c r="E33" s="6" t="s">
        <v>40</v>
      </c>
      <c r="F33" s="6" t="s">
        <v>623</v>
      </c>
    </row>
    <row r="34" spans="1:6" ht="15.75">
      <c r="A34" s="2" t="s">
        <v>2115</v>
      </c>
      <c r="B34" s="6" t="s">
        <v>1201</v>
      </c>
      <c r="C34" s="9">
        <v>252.3</v>
      </c>
      <c r="D34" s="8">
        <v>44746</v>
      </c>
      <c r="E34" s="6" t="s">
        <v>26</v>
      </c>
      <c r="F34" s="6" t="s">
        <v>624</v>
      </c>
    </row>
    <row r="35" spans="1:6" ht="15.75">
      <c r="A35" s="2" t="s">
        <v>2115</v>
      </c>
      <c r="B35" s="6" t="s">
        <v>1202</v>
      </c>
      <c r="C35" s="9">
        <v>6.86</v>
      </c>
      <c r="D35" s="8">
        <v>44746</v>
      </c>
      <c r="E35" s="6" t="s">
        <v>26</v>
      </c>
      <c r="F35" s="6" t="s">
        <v>624</v>
      </c>
    </row>
    <row r="36" spans="1:6" ht="15.75">
      <c r="A36" s="2" t="s">
        <v>2095</v>
      </c>
      <c r="B36" s="6" t="s">
        <v>1204</v>
      </c>
      <c r="C36" s="9">
        <v>105.55</v>
      </c>
      <c r="D36" s="8">
        <v>44746</v>
      </c>
      <c r="E36" s="6" t="s">
        <v>35</v>
      </c>
      <c r="F36" s="6" t="s">
        <v>96</v>
      </c>
    </row>
    <row r="37" spans="1:6" ht="15.75">
      <c r="A37" s="2" t="s">
        <v>2095</v>
      </c>
      <c r="B37" s="6" t="s">
        <v>1205</v>
      </c>
      <c r="C37" s="9">
        <v>22.85</v>
      </c>
      <c r="D37" s="8">
        <v>44746</v>
      </c>
      <c r="E37" s="6" t="s">
        <v>35</v>
      </c>
      <c r="F37" s="6" t="s">
        <v>96</v>
      </c>
    </row>
    <row r="38" spans="1:6" ht="15.75">
      <c r="A38" s="2" t="s">
        <v>2024</v>
      </c>
      <c r="B38" s="6" t="s">
        <v>1224</v>
      </c>
      <c r="C38" s="9">
        <v>1156</v>
      </c>
      <c r="D38" s="8">
        <v>44746</v>
      </c>
      <c r="E38" s="6" t="s">
        <v>29</v>
      </c>
      <c r="F38" s="6" t="s">
        <v>625</v>
      </c>
    </row>
    <row r="39" spans="1:6" ht="15.75">
      <c r="A39" s="2" t="s">
        <v>2439</v>
      </c>
      <c r="B39" s="6" t="s">
        <v>1225</v>
      </c>
      <c r="C39" s="9">
        <v>2900</v>
      </c>
      <c r="D39" s="8">
        <v>44746</v>
      </c>
      <c r="E39" s="6" t="s">
        <v>29</v>
      </c>
      <c r="F39" s="6" t="s">
        <v>625</v>
      </c>
    </row>
    <row r="40" spans="1:6" ht="15.75">
      <c r="A40" s="2" t="s">
        <v>2438</v>
      </c>
      <c r="B40" s="6" t="s">
        <v>1226</v>
      </c>
      <c r="C40" s="9">
        <v>48.4</v>
      </c>
      <c r="D40" s="8">
        <v>44746</v>
      </c>
      <c r="E40" s="6" t="s">
        <v>29</v>
      </c>
      <c r="F40" s="6" t="s">
        <v>625</v>
      </c>
    </row>
    <row r="41" spans="1:6" ht="15.75">
      <c r="A41" s="2" t="s">
        <v>2370</v>
      </c>
      <c r="B41" s="6" t="s">
        <v>1233</v>
      </c>
      <c r="C41" s="9">
        <v>22019.23</v>
      </c>
      <c r="D41" s="8">
        <v>44746</v>
      </c>
      <c r="E41" s="6" t="s">
        <v>36</v>
      </c>
      <c r="F41" s="6" t="s">
        <v>626</v>
      </c>
    </row>
    <row r="42" spans="1:6" ht="15.75">
      <c r="A42" s="2" t="s">
        <v>2116</v>
      </c>
      <c r="B42" s="6" t="s">
        <v>1235</v>
      </c>
      <c r="C42" s="9">
        <v>375</v>
      </c>
      <c r="D42" s="8">
        <v>44746</v>
      </c>
      <c r="E42" s="6" t="s">
        <v>1240</v>
      </c>
      <c r="F42" s="6" t="s">
        <v>1241</v>
      </c>
    </row>
    <row r="43" spans="1:6" ht="15.75">
      <c r="A43" s="2" t="s">
        <v>2105</v>
      </c>
      <c r="B43" s="6" t="s">
        <v>1191</v>
      </c>
      <c r="C43" s="9">
        <v>39.5</v>
      </c>
      <c r="D43" s="8">
        <v>44748</v>
      </c>
      <c r="E43" s="6" t="s">
        <v>23</v>
      </c>
      <c r="F43" s="6" t="s">
        <v>24</v>
      </c>
    </row>
    <row r="44" spans="1:6" ht="15.75">
      <c r="A44" s="2" t="s">
        <v>2371</v>
      </c>
      <c r="B44" s="6" t="s">
        <v>1104</v>
      </c>
      <c r="C44" s="9">
        <v>33</v>
      </c>
      <c r="D44" s="8">
        <v>44750</v>
      </c>
      <c r="E44" s="6" t="s">
        <v>6</v>
      </c>
      <c r="F44" s="6" t="s">
        <v>7</v>
      </c>
    </row>
    <row r="45" spans="1:6" ht="15.75">
      <c r="A45" s="2" t="s">
        <v>2372</v>
      </c>
      <c r="B45" s="6" t="s">
        <v>1192</v>
      </c>
      <c r="C45" s="9">
        <v>25.4</v>
      </c>
      <c r="D45" s="8">
        <v>44750</v>
      </c>
      <c r="E45" s="6" t="s">
        <v>23</v>
      </c>
      <c r="F45" s="6" t="s">
        <v>24</v>
      </c>
    </row>
    <row r="46" spans="1:6" ht="15.75">
      <c r="A46" s="2" t="s">
        <v>2373</v>
      </c>
      <c r="B46" s="6" t="s">
        <v>1105</v>
      </c>
      <c r="C46" s="9">
        <v>180.44</v>
      </c>
      <c r="D46" s="8">
        <v>44753</v>
      </c>
      <c r="E46" s="6" t="s">
        <v>6</v>
      </c>
      <c r="F46" s="6" t="s">
        <v>7</v>
      </c>
    </row>
    <row r="47" spans="1:6" ht="15.75">
      <c r="A47" s="2" t="s">
        <v>2079</v>
      </c>
      <c r="B47" s="6" t="s">
        <v>1121</v>
      </c>
      <c r="C47" s="9">
        <v>449.03</v>
      </c>
      <c r="D47" s="8">
        <v>44753</v>
      </c>
      <c r="E47" s="6" t="s">
        <v>9</v>
      </c>
      <c r="F47" s="6" t="s">
        <v>10</v>
      </c>
    </row>
    <row r="48" spans="1:6" ht="15.75">
      <c r="A48" s="2" t="s">
        <v>2363</v>
      </c>
      <c r="B48" s="6" t="s">
        <v>1122</v>
      </c>
      <c r="C48" s="9">
        <v>1914.83</v>
      </c>
      <c r="D48" s="8">
        <v>44753</v>
      </c>
      <c r="E48" s="6" t="s">
        <v>9</v>
      </c>
      <c r="F48" s="6" t="s">
        <v>10</v>
      </c>
    </row>
    <row r="49" spans="1:6" ht="15.75">
      <c r="A49" s="2" t="s">
        <v>2212</v>
      </c>
      <c r="B49" s="6" t="s">
        <v>1123</v>
      </c>
      <c r="C49" s="9">
        <v>3932.5</v>
      </c>
      <c r="D49" s="8">
        <v>44753</v>
      </c>
      <c r="E49" s="6" t="s">
        <v>9</v>
      </c>
      <c r="F49" s="6" t="s">
        <v>10</v>
      </c>
    </row>
    <row r="50" spans="1:6" ht="15.75">
      <c r="A50" s="2" t="s">
        <v>2015</v>
      </c>
      <c r="B50" s="6" t="s">
        <v>1124</v>
      </c>
      <c r="C50" s="9">
        <v>538.45</v>
      </c>
      <c r="D50" s="8">
        <v>44753</v>
      </c>
      <c r="E50" s="6" t="s">
        <v>9</v>
      </c>
      <c r="F50" s="6" t="s">
        <v>10</v>
      </c>
    </row>
    <row r="51" spans="1:6" ht="15.75">
      <c r="A51" s="2" t="s">
        <v>2163</v>
      </c>
      <c r="B51" s="6" t="s">
        <v>1125</v>
      </c>
      <c r="C51" s="9">
        <v>2420</v>
      </c>
      <c r="D51" s="8">
        <v>44753</v>
      </c>
      <c r="E51" s="6" t="s">
        <v>9</v>
      </c>
      <c r="F51" s="6" t="s">
        <v>10</v>
      </c>
    </row>
    <row r="52" spans="1:6" ht="15.75">
      <c r="A52" s="2" t="s">
        <v>2163</v>
      </c>
      <c r="B52" s="6" t="s">
        <v>1126</v>
      </c>
      <c r="C52" s="9">
        <v>1028.5</v>
      </c>
      <c r="D52" s="8">
        <v>44753</v>
      </c>
      <c r="E52" s="6" t="s">
        <v>9</v>
      </c>
      <c r="F52" s="6" t="s">
        <v>10</v>
      </c>
    </row>
    <row r="53" spans="1:6" ht="15.75">
      <c r="A53" s="2" t="s">
        <v>2374</v>
      </c>
      <c r="B53" s="6" t="s">
        <v>1133</v>
      </c>
      <c r="C53" s="9">
        <v>8400</v>
      </c>
      <c r="D53" s="8">
        <v>44753</v>
      </c>
      <c r="E53" s="6" t="s">
        <v>32</v>
      </c>
      <c r="F53" s="6" t="s">
        <v>615</v>
      </c>
    </row>
    <row r="54" spans="1:6" ht="15.75">
      <c r="A54" s="2" t="s">
        <v>2375</v>
      </c>
      <c r="B54" s="6" t="s">
        <v>1136</v>
      </c>
      <c r="C54" s="9">
        <v>2970</v>
      </c>
      <c r="D54" s="8">
        <v>44753</v>
      </c>
      <c r="E54" s="6" t="s">
        <v>11</v>
      </c>
      <c r="F54" s="6" t="s">
        <v>90</v>
      </c>
    </row>
    <row r="55" spans="1:6" ht="15.75">
      <c r="A55" s="2" t="s">
        <v>2122</v>
      </c>
      <c r="B55" s="6" t="s">
        <v>1137</v>
      </c>
      <c r="C55" s="9">
        <v>1200</v>
      </c>
      <c r="D55" s="8">
        <v>44753</v>
      </c>
      <c r="E55" s="6" t="s">
        <v>11</v>
      </c>
      <c r="F55" s="6" t="s">
        <v>90</v>
      </c>
    </row>
    <row r="56" spans="1:6" ht="15.75">
      <c r="A56" s="2" t="s">
        <v>2376</v>
      </c>
      <c r="B56" s="6" t="s">
        <v>1138</v>
      </c>
      <c r="C56" s="9">
        <v>2250</v>
      </c>
      <c r="D56" s="8">
        <v>44753</v>
      </c>
      <c r="E56" s="6" t="s">
        <v>11</v>
      </c>
      <c r="F56" s="6" t="s">
        <v>90</v>
      </c>
    </row>
    <row r="57" spans="1:6" ht="15.75">
      <c r="A57" s="2" t="s">
        <v>2184</v>
      </c>
      <c r="B57" s="6" t="s">
        <v>1139</v>
      </c>
      <c r="C57" s="9">
        <v>2605.13</v>
      </c>
      <c r="D57" s="8">
        <v>44753</v>
      </c>
      <c r="E57" s="6" t="s">
        <v>11</v>
      </c>
      <c r="F57" s="6" t="s">
        <v>90</v>
      </c>
    </row>
    <row r="58" spans="1:6" ht="15.75">
      <c r="A58" s="2" t="s">
        <v>2134</v>
      </c>
      <c r="B58" s="6" t="s">
        <v>1140</v>
      </c>
      <c r="C58" s="9">
        <v>49.5</v>
      </c>
      <c r="D58" s="8">
        <v>44753</v>
      </c>
      <c r="E58" s="6" t="s">
        <v>11</v>
      </c>
      <c r="F58" s="6" t="s">
        <v>90</v>
      </c>
    </row>
    <row r="59" spans="1:6" ht="15.75">
      <c r="A59" s="2" t="s">
        <v>2377</v>
      </c>
      <c r="B59" s="6" t="s">
        <v>1162</v>
      </c>
      <c r="C59" s="9">
        <v>3206.5</v>
      </c>
      <c r="D59" s="8">
        <v>44753</v>
      </c>
      <c r="E59" s="6" t="s">
        <v>16</v>
      </c>
      <c r="F59" s="6" t="s">
        <v>93</v>
      </c>
    </row>
    <row r="60" spans="1:6" ht="15.75">
      <c r="A60" s="2" t="s">
        <v>2193</v>
      </c>
      <c r="B60" s="6" t="s">
        <v>1173</v>
      </c>
      <c r="C60" s="9">
        <v>3630</v>
      </c>
      <c r="D60" s="8">
        <v>44753</v>
      </c>
      <c r="E60" s="6" t="s">
        <v>19</v>
      </c>
      <c r="F60" s="6" t="s">
        <v>20</v>
      </c>
    </row>
    <row r="61" spans="1:6" ht="15.75">
      <c r="A61" s="2" t="s">
        <v>2061</v>
      </c>
      <c r="B61" s="6" t="s">
        <v>1188</v>
      </c>
      <c r="C61" s="9">
        <v>1736.33</v>
      </c>
      <c r="D61" s="8">
        <v>44753</v>
      </c>
      <c r="E61" s="6" t="s">
        <v>33</v>
      </c>
      <c r="F61" s="6" t="s">
        <v>94</v>
      </c>
    </row>
    <row r="62" spans="1:6" ht="15.75">
      <c r="A62" s="2" t="s">
        <v>2064</v>
      </c>
      <c r="B62" s="6" t="s">
        <v>1199</v>
      </c>
      <c r="C62" s="9">
        <v>392.93</v>
      </c>
      <c r="D62" s="8">
        <v>44753</v>
      </c>
      <c r="E62" s="6" t="s">
        <v>25</v>
      </c>
      <c r="F62" s="6" t="s">
        <v>622</v>
      </c>
    </row>
    <row r="63" spans="1:6" ht="15.75">
      <c r="A63" s="2" t="s">
        <v>2378</v>
      </c>
      <c r="B63" s="6" t="s">
        <v>1203</v>
      </c>
      <c r="C63" s="9">
        <v>25.5</v>
      </c>
      <c r="D63" s="8">
        <v>44753</v>
      </c>
      <c r="E63" s="6" t="s">
        <v>26</v>
      </c>
      <c r="F63" s="6" t="s">
        <v>624</v>
      </c>
    </row>
    <row r="64" spans="1:6" ht="15.75">
      <c r="A64" s="2" t="s">
        <v>2023</v>
      </c>
      <c r="B64" s="6" t="s">
        <v>1207</v>
      </c>
      <c r="C64" s="9">
        <v>1013.63</v>
      </c>
      <c r="D64" s="8">
        <v>44753</v>
      </c>
      <c r="E64" s="6" t="s">
        <v>27</v>
      </c>
      <c r="F64" s="6" t="s">
        <v>28</v>
      </c>
    </row>
    <row r="65" spans="1:6" ht="15.75">
      <c r="A65" s="2" t="s">
        <v>2023</v>
      </c>
      <c r="B65" s="6" t="s">
        <v>1208</v>
      </c>
      <c r="C65" s="9">
        <v>90.82</v>
      </c>
      <c r="D65" s="8">
        <v>44753</v>
      </c>
      <c r="E65" s="6" t="s">
        <v>27</v>
      </c>
      <c r="F65" s="6" t="s">
        <v>28</v>
      </c>
    </row>
    <row r="66" spans="1:6" ht="15.75">
      <c r="A66" s="2" t="s">
        <v>2379</v>
      </c>
      <c r="B66" s="6" t="s">
        <v>1227</v>
      </c>
      <c r="C66" s="9">
        <v>200</v>
      </c>
      <c r="D66" s="8">
        <v>44753</v>
      </c>
      <c r="E66" s="6" t="s">
        <v>29</v>
      </c>
      <c r="F66" s="6" t="s">
        <v>625</v>
      </c>
    </row>
    <row r="67" spans="1:6" ht="15.75">
      <c r="A67" s="2" t="s">
        <v>2440</v>
      </c>
      <c r="B67" s="6" t="s">
        <v>1228</v>
      </c>
      <c r="C67" s="9">
        <v>562.65</v>
      </c>
      <c r="D67" s="8">
        <v>44753</v>
      </c>
      <c r="E67" s="6" t="s">
        <v>29</v>
      </c>
      <c r="F67" s="6" t="s">
        <v>625</v>
      </c>
    </row>
    <row r="68" spans="1:6" ht="15.75">
      <c r="A68" s="2" t="s">
        <v>2306</v>
      </c>
      <c r="B68" s="6" t="s">
        <v>1229</v>
      </c>
      <c r="C68" s="9">
        <v>1021.64</v>
      </c>
      <c r="D68" s="8">
        <v>44753</v>
      </c>
      <c r="E68" s="6" t="s">
        <v>29</v>
      </c>
      <c r="F68" s="6" t="s">
        <v>625</v>
      </c>
    </row>
    <row r="69" spans="1:6" ht="15.75">
      <c r="A69" s="2" t="s">
        <v>2380</v>
      </c>
      <c r="B69" s="6" t="s">
        <v>1230</v>
      </c>
      <c r="C69" s="9">
        <v>60</v>
      </c>
      <c r="D69" s="8">
        <v>44753</v>
      </c>
      <c r="E69" s="6" t="s">
        <v>29</v>
      </c>
      <c r="F69" s="6" t="s">
        <v>625</v>
      </c>
    </row>
    <row r="70" spans="1:6" ht="15.75">
      <c r="A70" s="2" t="s">
        <v>2025</v>
      </c>
      <c r="B70" s="6" t="s">
        <v>1234</v>
      </c>
      <c r="C70" s="9">
        <v>10582.71</v>
      </c>
      <c r="D70" s="8">
        <v>44753</v>
      </c>
      <c r="E70" s="6" t="s">
        <v>36</v>
      </c>
      <c r="F70" s="6" t="s">
        <v>626</v>
      </c>
    </row>
    <row r="71" spans="1:6" ht="15.75">
      <c r="A71" s="2" t="s">
        <v>2357</v>
      </c>
      <c r="B71" s="6" t="s">
        <v>1236</v>
      </c>
      <c r="C71" s="9">
        <v>180</v>
      </c>
      <c r="D71" s="8">
        <v>44753</v>
      </c>
      <c r="E71" s="6" t="s">
        <v>1240</v>
      </c>
      <c r="F71" s="6" t="s">
        <v>1241</v>
      </c>
    </row>
    <row r="72" spans="1:6" ht="15.75">
      <c r="A72" s="2" t="s">
        <v>2357</v>
      </c>
      <c r="B72" s="6" t="s">
        <v>1237</v>
      </c>
      <c r="C72" s="9">
        <v>212</v>
      </c>
      <c r="D72" s="8">
        <v>44753</v>
      </c>
      <c r="E72" s="6" t="s">
        <v>1240</v>
      </c>
      <c r="F72" s="6" t="s">
        <v>1241</v>
      </c>
    </row>
    <row r="73" spans="1:6" ht="15.75">
      <c r="A73" s="2" t="s">
        <v>2073</v>
      </c>
      <c r="B73" s="6" t="s">
        <v>1238</v>
      </c>
      <c r="C73" s="9">
        <v>4699</v>
      </c>
      <c r="D73" s="8">
        <v>44753</v>
      </c>
      <c r="E73" s="6" t="s">
        <v>89</v>
      </c>
      <c r="F73" s="6" t="s">
        <v>101</v>
      </c>
    </row>
    <row r="74" spans="1:6" ht="15.75">
      <c r="A74" s="2" t="s">
        <v>2105</v>
      </c>
      <c r="B74" s="6" t="s">
        <v>1193</v>
      </c>
      <c r="C74" s="9">
        <v>109.6</v>
      </c>
      <c r="D74" s="8">
        <v>44754</v>
      </c>
      <c r="E74" s="6" t="s">
        <v>23</v>
      </c>
      <c r="F74" s="6" t="s">
        <v>24</v>
      </c>
    </row>
    <row r="75" spans="1:6" ht="15.75">
      <c r="A75" s="2" t="s">
        <v>2077</v>
      </c>
      <c r="B75" s="6" t="s">
        <v>1127</v>
      </c>
      <c r="C75" s="9">
        <v>4218.06</v>
      </c>
      <c r="D75" s="8">
        <v>44757</v>
      </c>
      <c r="E75" s="6" t="s">
        <v>9</v>
      </c>
      <c r="F75" s="6" t="s">
        <v>10</v>
      </c>
    </row>
    <row r="76" spans="1:6" ht="15.75">
      <c r="A76" s="2" t="s">
        <v>2035</v>
      </c>
      <c r="B76" s="6" t="s">
        <v>1128</v>
      </c>
      <c r="C76" s="9">
        <v>3854.71</v>
      </c>
      <c r="D76" s="8">
        <v>44757</v>
      </c>
      <c r="E76" s="6" t="s">
        <v>9</v>
      </c>
      <c r="F76" s="6" t="s">
        <v>10</v>
      </c>
    </row>
    <row r="77" spans="1:6" ht="15.75">
      <c r="A77" s="2" t="s">
        <v>2253</v>
      </c>
      <c r="B77" s="6" t="s">
        <v>1141</v>
      </c>
      <c r="C77" s="9">
        <v>600</v>
      </c>
      <c r="D77" s="8">
        <v>44757</v>
      </c>
      <c r="E77" s="6" t="s">
        <v>11</v>
      </c>
      <c r="F77" s="6" t="s">
        <v>90</v>
      </c>
    </row>
    <row r="78" spans="1:6" ht="15.75">
      <c r="A78" s="2" t="s">
        <v>2320</v>
      </c>
      <c r="B78" s="6" t="s">
        <v>1142</v>
      </c>
      <c r="C78" s="9">
        <v>180</v>
      </c>
      <c r="D78" s="8">
        <v>44757</v>
      </c>
      <c r="E78" s="6" t="s">
        <v>11</v>
      </c>
      <c r="F78" s="6" t="s">
        <v>90</v>
      </c>
    </row>
    <row r="79" spans="1:6" ht="15.75">
      <c r="A79" s="2" t="s">
        <v>2264</v>
      </c>
      <c r="B79" s="6" t="s">
        <v>1143</v>
      </c>
      <c r="C79" s="9">
        <v>4800</v>
      </c>
      <c r="D79" s="8">
        <v>44757</v>
      </c>
      <c r="E79" s="6" t="s">
        <v>11</v>
      </c>
      <c r="F79" s="6" t="s">
        <v>90</v>
      </c>
    </row>
    <row r="80" spans="1:6" ht="15.75">
      <c r="A80" s="2" t="s">
        <v>2327</v>
      </c>
      <c r="B80" s="6" t="s">
        <v>1174</v>
      </c>
      <c r="C80" s="9">
        <v>180</v>
      </c>
      <c r="D80" s="8">
        <v>44757</v>
      </c>
      <c r="E80" s="6" t="s">
        <v>19</v>
      </c>
      <c r="F80" s="6" t="s">
        <v>20</v>
      </c>
    </row>
    <row r="81" spans="1:6" ht="15.75">
      <c r="A81" s="2" t="s">
        <v>2019</v>
      </c>
      <c r="B81" s="6" t="s">
        <v>1182</v>
      </c>
      <c r="C81" s="9">
        <v>1942.05</v>
      </c>
      <c r="D81" s="8">
        <v>44757</v>
      </c>
      <c r="E81" s="6" t="s">
        <v>21</v>
      </c>
      <c r="F81" s="6" t="s">
        <v>620</v>
      </c>
    </row>
    <row r="82" spans="1:6" ht="15.75">
      <c r="A82" s="2" t="s">
        <v>2105</v>
      </c>
      <c r="B82" s="6" t="s">
        <v>1194</v>
      </c>
      <c r="C82" s="9">
        <v>30.5</v>
      </c>
      <c r="D82" s="8">
        <v>44757</v>
      </c>
      <c r="E82" s="6" t="s">
        <v>23</v>
      </c>
      <c r="F82" s="6" t="s">
        <v>24</v>
      </c>
    </row>
    <row r="83" spans="1:6" ht="15.75">
      <c r="A83" s="2" t="s">
        <v>2077</v>
      </c>
      <c r="B83" s="6" t="s">
        <v>1106</v>
      </c>
      <c r="C83" s="9">
        <v>215.38</v>
      </c>
      <c r="D83" s="8">
        <v>44764</v>
      </c>
      <c r="E83" s="6" t="s">
        <v>6</v>
      </c>
      <c r="F83" s="6" t="s">
        <v>7</v>
      </c>
    </row>
    <row r="84" spans="1:6" ht="15.75">
      <c r="A84" s="2" t="s">
        <v>2381</v>
      </c>
      <c r="B84" s="6" t="s">
        <v>1144</v>
      </c>
      <c r="C84" s="9">
        <v>420</v>
      </c>
      <c r="D84" s="8">
        <v>44764</v>
      </c>
      <c r="E84" s="6" t="s">
        <v>11</v>
      </c>
      <c r="F84" s="6" t="s">
        <v>90</v>
      </c>
    </row>
    <row r="85" spans="1:6" ht="15.75">
      <c r="A85" s="2" t="s">
        <v>2382</v>
      </c>
      <c r="B85" s="6" t="s">
        <v>1145</v>
      </c>
      <c r="C85" s="9">
        <v>420</v>
      </c>
      <c r="D85" s="8">
        <v>44764</v>
      </c>
      <c r="E85" s="6" t="s">
        <v>11</v>
      </c>
      <c r="F85" s="6" t="s">
        <v>90</v>
      </c>
    </row>
    <row r="86" spans="1:6" ht="15.75">
      <c r="A86" s="2" t="s">
        <v>2383</v>
      </c>
      <c r="B86" s="6" t="s">
        <v>1175</v>
      </c>
      <c r="C86" s="9">
        <v>540</v>
      </c>
      <c r="D86" s="8">
        <v>44764</v>
      </c>
      <c r="E86" s="6" t="s">
        <v>19</v>
      </c>
      <c r="F86" s="6" t="s">
        <v>20</v>
      </c>
    </row>
    <row r="87" spans="1:6" ht="15.75">
      <c r="A87" s="2" t="s">
        <v>2384</v>
      </c>
      <c r="B87" s="6" t="s">
        <v>1176</v>
      </c>
      <c r="C87" s="9">
        <v>860</v>
      </c>
      <c r="D87" s="8">
        <v>44764</v>
      </c>
      <c r="E87" s="6" t="s">
        <v>19</v>
      </c>
      <c r="F87" s="6" t="s">
        <v>20</v>
      </c>
    </row>
    <row r="88" spans="1:6" ht="15.75">
      <c r="A88" s="2" t="s">
        <v>2060</v>
      </c>
      <c r="B88" s="6" t="s">
        <v>1183</v>
      </c>
      <c r="C88" s="9">
        <v>544.5</v>
      </c>
      <c r="D88" s="8">
        <v>44764</v>
      </c>
      <c r="E88" s="6" t="s">
        <v>21</v>
      </c>
      <c r="F88" s="6" t="s">
        <v>620</v>
      </c>
    </row>
    <row r="89" spans="1:6" ht="15.75">
      <c r="A89" s="2" t="s">
        <v>2023</v>
      </c>
      <c r="B89" s="6" t="s">
        <v>1209</v>
      </c>
      <c r="C89" s="9">
        <v>659.31</v>
      </c>
      <c r="D89" s="8">
        <v>44764</v>
      </c>
      <c r="E89" s="6" t="s">
        <v>27</v>
      </c>
      <c r="F89" s="6" t="s">
        <v>28</v>
      </c>
    </row>
    <row r="90" spans="1:6" ht="15.75">
      <c r="A90" s="2" t="s">
        <v>2023</v>
      </c>
      <c r="B90" s="6" t="s">
        <v>1210</v>
      </c>
      <c r="C90" s="9">
        <v>443.76</v>
      </c>
      <c r="D90" s="8">
        <v>44764</v>
      </c>
      <c r="E90" s="6" t="s">
        <v>27</v>
      </c>
      <c r="F90" s="6" t="s">
        <v>28</v>
      </c>
    </row>
    <row r="91" spans="1:6" ht="15.75">
      <c r="A91" s="2" t="s">
        <v>2023</v>
      </c>
      <c r="B91" s="6" t="s">
        <v>1211</v>
      </c>
      <c r="C91" s="9">
        <v>83.02</v>
      </c>
      <c r="D91" s="8">
        <v>44764</v>
      </c>
      <c r="E91" s="6" t="s">
        <v>27</v>
      </c>
      <c r="F91" s="6" t="s">
        <v>28</v>
      </c>
    </row>
    <row r="92" spans="1:6" ht="15.75">
      <c r="A92" s="2" t="s">
        <v>2385</v>
      </c>
      <c r="B92" s="6" t="s">
        <v>1231</v>
      </c>
      <c r="C92" s="9">
        <v>181.5</v>
      </c>
      <c r="D92" s="8">
        <v>44764</v>
      </c>
      <c r="E92" s="6" t="s">
        <v>29</v>
      </c>
      <c r="F92" s="6" t="s">
        <v>625</v>
      </c>
    </row>
    <row r="93" spans="1:6" ht="15.75">
      <c r="A93" s="2" t="s">
        <v>2386</v>
      </c>
      <c r="B93" s="6" t="s">
        <v>1107</v>
      </c>
      <c r="C93" s="9">
        <v>98.58</v>
      </c>
      <c r="D93" s="8">
        <v>44771</v>
      </c>
      <c r="E93" s="6" t="s">
        <v>6</v>
      </c>
      <c r="F93" s="6" t="s">
        <v>7</v>
      </c>
    </row>
    <row r="94" spans="1:6" ht="15.75">
      <c r="A94" s="2" t="s">
        <v>2012</v>
      </c>
      <c r="B94" s="6" t="s">
        <v>1108</v>
      </c>
      <c r="C94" s="9">
        <v>361.79</v>
      </c>
      <c r="D94" s="8">
        <v>44771</v>
      </c>
      <c r="E94" s="6" t="s">
        <v>6</v>
      </c>
      <c r="F94" s="6" t="s">
        <v>7</v>
      </c>
    </row>
    <row r="95" spans="1:6" ht="15.75">
      <c r="A95" s="2" t="s">
        <v>2387</v>
      </c>
      <c r="B95" s="6" t="s">
        <v>1109</v>
      </c>
      <c r="C95" s="9">
        <v>103.56</v>
      </c>
      <c r="D95" s="8">
        <v>44771</v>
      </c>
      <c r="E95" s="6" t="s">
        <v>6</v>
      </c>
      <c r="F95" s="6" t="s">
        <v>7</v>
      </c>
    </row>
    <row r="96" spans="1:6" ht="15.75">
      <c r="A96" s="2" t="s">
        <v>2265</v>
      </c>
      <c r="B96" s="6" t="s">
        <v>1110</v>
      </c>
      <c r="C96" s="9">
        <v>300.08</v>
      </c>
      <c r="D96" s="8">
        <v>44771</v>
      </c>
      <c r="E96" s="6" t="s">
        <v>6</v>
      </c>
      <c r="F96" s="6" t="s">
        <v>7</v>
      </c>
    </row>
    <row r="97" spans="1:6" ht="15.75">
      <c r="A97" s="2" t="s">
        <v>2388</v>
      </c>
      <c r="B97" s="6" t="s">
        <v>1111</v>
      </c>
      <c r="C97" s="9">
        <v>731.89</v>
      </c>
      <c r="D97" s="8">
        <v>44771</v>
      </c>
      <c r="E97" s="6" t="s">
        <v>30</v>
      </c>
      <c r="F97" s="6" t="s">
        <v>611</v>
      </c>
    </row>
    <row r="98" spans="1:6" ht="15.75">
      <c r="A98" s="2" t="s">
        <v>2210</v>
      </c>
      <c r="B98" s="6" t="s">
        <v>1112</v>
      </c>
      <c r="C98" s="9">
        <v>191.36</v>
      </c>
      <c r="D98" s="8">
        <v>44771</v>
      </c>
      <c r="E98" s="6" t="s">
        <v>30</v>
      </c>
      <c r="F98" s="6" t="s">
        <v>611</v>
      </c>
    </row>
    <row r="99" spans="1:6" ht="15.75">
      <c r="A99" s="2" t="s">
        <v>2389</v>
      </c>
      <c r="B99" s="6" t="s">
        <v>1114</v>
      </c>
      <c r="C99" s="9">
        <v>6040</v>
      </c>
      <c r="D99" s="8">
        <v>44771</v>
      </c>
      <c r="E99" s="6" t="s">
        <v>31</v>
      </c>
      <c r="F99" s="6" t="s">
        <v>612</v>
      </c>
    </row>
    <row r="100" spans="1:6" ht="15.75">
      <c r="A100" s="2" t="s">
        <v>2179</v>
      </c>
      <c r="B100" s="6" t="s">
        <v>1129</v>
      </c>
      <c r="C100" s="9">
        <v>49.4</v>
      </c>
      <c r="D100" s="8">
        <v>44771</v>
      </c>
      <c r="E100" s="6" t="s">
        <v>9</v>
      </c>
      <c r="F100" s="6" t="s">
        <v>10</v>
      </c>
    </row>
    <row r="101" spans="1:6" ht="15.75">
      <c r="A101" s="2" t="s">
        <v>2179</v>
      </c>
      <c r="B101" s="6" t="s">
        <v>1130</v>
      </c>
      <c r="C101" s="9">
        <v>17.67</v>
      </c>
      <c r="D101" s="8">
        <v>44771</v>
      </c>
      <c r="E101" s="6" t="s">
        <v>9</v>
      </c>
      <c r="F101" s="6" t="s">
        <v>10</v>
      </c>
    </row>
    <row r="102" spans="1:6" ht="15.75">
      <c r="A102" s="2" t="s">
        <v>2219</v>
      </c>
      <c r="B102" s="6" t="s">
        <v>1146</v>
      </c>
      <c r="C102" s="9">
        <v>7949.7</v>
      </c>
      <c r="D102" s="8">
        <v>44771</v>
      </c>
      <c r="E102" s="6" t="s">
        <v>11</v>
      </c>
      <c r="F102" s="6" t="s">
        <v>90</v>
      </c>
    </row>
    <row r="103" spans="1:6" ht="15.75">
      <c r="A103" s="2" t="s">
        <v>2390</v>
      </c>
      <c r="B103" s="6" t="s">
        <v>1147</v>
      </c>
      <c r="C103" s="9">
        <v>1694</v>
      </c>
      <c r="D103" s="8">
        <v>44771</v>
      </c>
      <c r="E103" s="6" t="s">
        <v>12</v>
      </c>
      <c r="F103" s="6" t="s">
        <v>1239</v>
      </c>
    </row>
    <row r="104" spans="1:6" ht="15.75">
      <c r="A104" s="2" t="s">
        <v>2186</v>
      </c>
      <c r="B104" s="6" t="s">
        <v>1148</v>
      </c>
      <c r="C104" s="9">
        <v>512.05</v>
      </c>
      <c r="D104" s="8">
        <v>44771</v>
      </c>
      <c r="E104" s="6" t="s">
        <v>48</v>
      </c>
      <c r="F104" s="6" t="s">
        <v>91</v>
      </c>
    </row>
    <row r="105" spans="1:6" ht="15.75">
      <c r="A105" s="2" t="s">
        <v>2186</v>
      </c>
      <c r="B105" s="6" t="s">
        <v>1149</v>
      </c>
      <c r="C105" s="9">
        <v>481.08</v>
      </c>
      <c r="D105" s="8">
        <v>44771</v>
      </c>
      <c r="E105" s="6" t="s">
        <v>48</v>
      </c>
      <c r="F105" s="6" t="s">
        <v>91</v>
      </c>
    </row>
    <row r="106" spans="1:6" ht="15.75">
      <c r="A106" s="2" t="s">
        <v>2049</v>
      </c>
      <c r="B106" s="6" t="s">
        <v>1158</v>
      </c>
      <c r="C106" s="9">
        <v>1160.39</v>
      </c>
      <c r="D106" s="8">
        <v>44771</v>
      </c>
      <c r="E106" s="6" t="s">
        <v>55</v>
      </c>
      <c r="F106" s="6" t="s">
        <v>92</v>
      </c>
    </row>
    <row r="107" spans="1:6" ht="15.75">
      <c r="A107" s="2" t="s">
        <v>2391</v>
      </c>
      <c r="B107" s="6" t="s">
        <v>1163</v>
      </c>
      <c r="C107" s="9">
        <v>2698.3</v>
      </c>
      <c r="D107" s="8">
        <v>44771</v>
      </c>
      <c r="E107" s="6" t="s">
        <v>16</v>
      </c>
      <c r="F107" s="6" t="s">
        <v>93</v>
      </c>
    </row>
    <row r="108" spans="1:6" ht="15.75">
      <c r="A108" s="2" t="s">
        <v>2188</v>
      </c>
      <c r="B108" s="6" t="s">
        <v>1164</v>
      </c>
      <c r="C108" s="9">
        <v>5954.91</v>
      </c>
      <c r="D108" s="8">
        <v>44771</v>
      </c>
      <c r="E108" s="6" t="s">
        <v>16</v>
      </c>
      <c r="F108" s="6" t="s">
        <v>93</v>
      </c>
    </row>
    <row r="109" spans="1:6" ht="15.75">
      <c r="A109" s="2" t="s">
        <v>2337</v>
      </c>
      <c r="B109" s="6" t="s">
        <v>1165</v>
      </c>
      <c r="C109" s="9">
        <v>100</v>
      </c>
      <c r="D109" s="8">
        <v>44771</v>
      </c>
      <c r="E109" s="6" t="s">
        <v>16</v>
      </c>
      <c r="F109" s="6" t="s">
        <v>93</v>
      </c>
    </row>
    <row r="110" spans="1:6" ht="15.75">
      <c r="A110" s="2" t="s">
        <v>2162</v>
      </c>
      <c r="B110" s="6" t="s">
        <v>1166</v>
      </c>
      <c r="C110" s="9">
        <v>453.75</v>
      </c>
      <c r="D110" s="8">
        <v>44771</v>
      </c>
      <c r="E110" s="6" t="s">
        <v>16</v>
      </c>
      <c r="F110" s="6" t="s">
        <v>93</v>
      </c>
    </row>
    <row r="111" spans="1:6" ht="15.75">
      <c r="A111" s="2" t="s">
        <v>2069</v>
      </c>
      <c r="B111" s="6" t="s">
        <v>1167</v>
      </c>
      <c r="C111" s="9">
        <v>3059.5</v>
      </c>
      <c r="D111" s="8">
        <v>44771</v>
      </c>
      <c r="E111" s="6" t="s">
        <v>16</v>
      </c>
      <c r="F111" s="6" t="s">
        <v>93</v>
      </c>
    </row>
    <row r="112" spans="1:6" ht="15.75">
      <c r="A112" s="2" t="s">
        <v>2392</v>
      </c>
      <c r="B112" s="6" t="s">
        <v>1168</v>
      </c>
      <c r="C112" s="9">
        <v>3625.46</v>
      </c>
      <c r="D112" s="8">
        <v>44771</v>
      </c>
      <c r="E112" s="6" t="s">
        <v>16</v>
      </c>
      <c r="F112" s="6" t="s">
        <v>93</v>
      </c>
    </row>
    <row r="113" spans="1:6" ht="15.75">
      <c r="A113" s="2" t="s">
        <v>2248</v>
      </c>
      <c r="B113" s="6" t="s">
        <v>1169</v>
      </c>
      <c r="C113" s="9">
        <v>1815</v>
      </c>
      <c r="D113" s="8">
        <v>44771</v>
      </c>
      <c r="E113" s="6" t="s">
        <v>16</v>
      </c>
      <c r="F113" s="6" t="s">
        <v>93</v>
      </c>
    </row>
    <row r="114" spans="1:6" ht="15.75">
      <c r="A114" s="2" t="s">
        <v>2124</v>
      </c>
      <c r="B114" s="6" t="s">
        <v>1170</v>
      </c>
      <c r="C114" s="9">
        <v>9075</v>
      </c>
      <c r="D114" s="8">
        <v>44771</v>
      </c>
      <c r="E114" s="6" t="s">
        <v>16</v>
      </c>
      <c r="F114" s="6" t="s">
        <v>93</v>
      </c>
    </row>
    <row r="115" spans="1:6" ht="15.75">
      <c r="A115" s="2" t="s">
        <v>2052</v>
      </c>
      <c r="B115" s="6" t="s">
        <v>1171</v>
      </c>
      <c r="C115" s="9">
        <v>5529.45</v>
      </c>
      <c r="D115" s="8">
        <v>44771</v>
      </c>
      <c r="E115" s="6" t="s">
        <v>16</v>
      </c>
      <c r="F115" s="6" t="s">
        <v>93</v>
      </c>
    </row>
    <row r="116" spans="1:6" ht="15.75">
      <c r="A116" s="2" t="s">
        <v>2353</v>
      </c>
      <c r="B116" s="6" t="s">
        <v>1172</v>
      </c>
      <c r="C116" s="9">
        <v>1200</v>
      </c>
      <c r="D116" s="8">
        <v>44771</v>
      </c>
      <c r="E116" s="6" t="s">
        <v>17</v>
      </c>
      <c r="F116" s="6" t="s">
        <v>18</v>
      </c>
    </row>
    <row r="117" spans="1:6" ht="15.75">
      <c r="A117" s="2" t="s">
        <v>2170</v>
      </c>
      <c r="B117" s="6" t="s">
        <v>1177</v>
      </c>
      <c r="C117" s="9">
        <v>2000</v>
      </c>
      <c r="D117" s="8">
        <v>44771</v>
      </c>
      <c r="E117" s="6" t="s">
        <v>19</v>
      </c>
      <c r="F117" s="6" t="s">
        <v>20</v>
      </c>
    </row>
    <row r="118" spans="1:6" ht="15.75">
      <c r="A118" s="2" t="s">
        <v>2393</v>
      </c>
      <c r="B118" s="6" t="s">
        <v>1178</v>
      </c>
      <c r="C118" s="9">
        <v>500</v>
      </c>
      <c r="D118" s="8">
        <v>44771</v>
      </c>
      <c r="E118" s="6" t="s">
        <v>19</v>
      </c>
      <c r="F118" s="6" t="s">
        <v>20</v>
      </c>
    </row>
    <row r="119" spans="1:6" ht="15.75">
      <c r="A119" s="2" t="s">
        <v>2059</v>
      </c>
      <c r="B119" s="6" t="s">
        <v>1179</v>
      </c>
      <c r="C119" s="9">
        <v>544.5</v>
      </c>
      <c r="D119" s="8">
        <v>44771</v>
      </c>
      <c r="E119" s="6" t="s">
        <v>19</v>
      </c>
      <c r="F119" s="6" t="s">
        <v>20</v>
      </c>
    </row>
    <row r="120" spans="1:6" ht="15.75">
      <c r="A120" s="2" t="s">
        <v>2394</v>
      </c>
      <c r="B120" s="6" t="s">
        <v>1180</v>
      </c>
      <c r="C120" s="9">
        <v>500</v>
      </c>
      <c r="D120" s="8">
        <v>44771</v>
      </c>
      <c r="E120" s="6" t="s">
        <v>19</v>
      </c>
      <c r="F120" s="6" t="s">
        <v>20</v>
      </c>
    </row>
    <row r="121" spans="1:6" ht="15.75">
      <c r="A121" s="2" t="s">
        <v>2395</v>
      </c>
      <c r="B121" s="6" t="s">
        <v>1181</v>
      </c>
      <c r="C121" s="9">
        <v>500</v>
      </c>
      <c r="D121" s="8">
        <v>44771</v>
      </c>
      <c r="E121" s="6" t="s">
        <v>19</v>
      </c>
      <c r="F121" s="6" t="s">
        <v>20</v>
      </c>
    </row>
    <row r="122" spans="1:6" ht="15.75">
      <c r="A122" s="2" t="s">
        <v>2031</v>
      </c>
      <c r="B122" s="6" t="s">
        <v>1184</v>
      </c>
      <c r="C122" s="9">
        <v>1994.69</v>
      </c>
      <c r="D122" s="8">
        <v>44771</v>
      </c>
      <c r="E122" s="6" t="s">
        <v>21</v>
      </c>
      <c r="F122" s="6" t="s">
        <v>620</v>
      </c>
    </row>
    <row r="123" spans="1:6" ht="15.75">
      <c r="A123" s="2" t="s">
        <v>2019</v>
      </c>
      <c r="B123" s="6" t="s">
        <v>1185</v>
      </c>
      <c r="C123" s="9">
        <v>242</v>
      </c>
      <c r="D123" s="8">
        <v>44771</v>
      </c>
      <c r="E123" s="6" t="s">
        <v>21</v>
      </c>
      <c r="F123" s="6" t="s">
        <v>620</v>
      </c>
    </row>
    <row r="124" spans="1:6" ht="15.75">
      <c r="A124" s="2" t="s">
        <v>2094</v>
      </c>
      <c r="B124" s="6" t="s">
        <v>1195</v>
      </c>
      <c r="C124" s="9">
        <v>183.65</v>
      </c>
      <c r="D124" s="8">
        <v>44771</v>
      </c>
      <c r="E124" s="6" t="s">
        <v>23</v>
      </c>
      <c r="F124" s="6" t="s">
        <v>24</v>
      </c>
    </row>
    <row r="125" spans="1:6" ht="15.75">
      <c r="A125" s="2" t="s">
        <v>2022</v>
      </c>
      <c r="B125" s="6" t="s">
        <v>1196</v>
      </c>
      <c r="C125" s="9">
        <v>68.5</v>
      </c>
      <c r="D125" s="8">
        <v>44771</v>
      </c>
      <c r="E125" s="6" t="s">
        <v>23</v>
      </c>
      <c r="F125" s="6" t="s">
        <v>24</v>
      </c>
    </row>
    <row r="126" spans="1:6" ht="15.75">
      <c r="A126" s="2" t="s">
        <v>2022</v>
      </c>
      <c r="B126" s="6" t="s">
        <v>1197</v>
      </c>
      <c r="C126" s="9">
        <v>65</v>
      </c>
      <c r="D126" s="8">
        <v>44771</v>
      </c>
      <c r="E126" s="6" t="s">
        <v>23</v>
      </c>
      <c r="F126" s="6" t="s">
        <v>24</v>
      </c>
    </row>
    <row r="127" spans="1:6" ht="15.75">
      <c r="A127" s="2" t="s">
        <v>2063</v>
      </c>
      <c r="B127" s="6" t="s">
        <v>1198</v>
      </c>
      <c r="C127" s="9">
        <v>23465.7</v>
      </c>
      <c r="D127" s="8">
        <v>44771</v>
      </c>
      <c r="E127" s="6" t="s">
        <v>34</v>
      </c>
      <c r="F127" s="6" t="s">
        <v>621</v>
      </c>
    </row>
    <row r="128" spans="1:6" ht="15.75">
      <c r="A128" s="2" t="s">
        <v>2023</v>
      </c>
      <c r="B128" s="6" t="s">
        <v>1212</v>
      </c>
      <c r="C128" s="9">
        <v>351</v>
      </c>
      <c r="D128" s="8">
        <v>44771</v>
      </c>
      <c r="E128" s="6" t="s">
        <v>27</v>
      </c>
      <c r="F128" s="6" t="s">
        <v>28</v>
      </c>
    </row>
    <row r="129" spans="1:6" ht="15.75">
      <c r="A129" s="2" t="s">
        <v>2023</v>
      </c>
      <c r="B129" s="6" t="s">
        <v>1213</v>
      </c>
      <c r="C129" s="9">
        <v>124.21</v>
      </c>
      <c r="D129" s="8">
        <v>44771</v>
      </c>
      <c r="E129" s="6" t="s">
        <v>27</v>
      </c>
      <c r="F129" s="6" t="s">
        <v>28</v>
      </c>
    </row>
    <row r="130" spans="1:6" ht="15.75">
      <c r="A130" s="2" t="s">
        <v>2023</v>
      </c>
      <c r="B130" s="6" t="s">
        <v>1214</v>
      </c>
      <c r="C130" s="9">
        <v>90.82</v>
      </c>
      <c r="D130" s="8">
        <v>44771</v>
      </c>
      <c r="E130" s="6" t="s">
        <v>27</v>
      </c>
      <c r="F130" s="6" t="s">
        <v>28</v>
      </c>
    </row>
    <row r="131" spans="1:6" ht="15.75">
      <c r="A131" s="2" t="s">
        <v>2023</v>
      </c>
      <c r="B131" s="6" t="s">
        <v>1215</v>
      </c>
      <c r="C131" s="9">
        <v>141.62</v>
      </c>
      <c r="D131" s="8">
        <v>44771</v>
      </c>
      <c r="E131" s="6" t="s">
        <v>27</v>
      </c>
      <c r="F131" s="6" t="s">
        <v>28</v>
      </c>
    </row>
    <row r="132" spans="1:6" ht="15.75">
      <c r="A132" s="2" t="s">
        <v>2023</v>
      </c>
      <c r="B132" s="6" t="s">
        <v>1216</v>
      </c>
      <c r="C132" s="9">
        <v>443.9</v>
      </c>
      <c r="D132" s="8">
        <v>44771</v>
      </c>
      <c r="E132" s="6" t="s">
        <v>27</v>
      </c>
      <c r="F132" s="6" t="s">
        <v>28</v>
      </c>
    </row>
    <row r="133" spans="1:6" ht="15.75">
      <c r="A133" s="2" t="s">
        <v>2023</v>
      </c>
      <c r="B133" s="6" t="s">
        <v>1217</v>
      </c>
      <c r="C133" s="9">
        <v>115.79</v>
      </c>
      <c r="D133" s="8">
        <v>44771</v>
      </c>
      <c r="E133" s="6" t="s">
        <v>27</v>
      </c>
      <c r="F133" s="6" t="s">
        <v>28</v>
      </c>
    </row>
    <row r="134" spans="1:6" ht="15.75">
      <c r="A134" s="2" t="s">
        <v>2023</v>
      </c>
      <c r="B134" s="6" t="s">
        <v>1218</v>
      </c>
      <c r="C134" s="9">
        <v>125.46</v>
      </c>
      <c r="D134" s="8">
        <v>44771</v>
      </c>
      <c r="E134" s="6" t="s">
        <v>27</v>
      </c>
      <c r="F134" s="6" t="s">
        <v>28</v>
      </c>
    </row>
    <row r="135" spans="1:6" ht="15.75">
      <c r="A135" s="2" t="s">
        <v>2023</v>
      </c>
      <c r="B135" s="6" t="s">
        <v>1219</v>
      </c>
      <c r="C135" s="9">
        <v>207.8</v>
      </c>
      <c r="D135" s="8">
        <v>44771</v>
      </c>
      <c r="E135" s="6" t="s">
        <v>27</v>
      </c>
      <c r="F135" s="6" t="s">
        <v>28</v>
      </c>
    </row>
    <row r="136" spans="1:6" ht="15.75">
      <c r="A136" s="2" t="s">
        <v>2023</v>
      </c>
      <c r="B136" s="6" t="s">
        <v>1220</v>
      </c>
      <c r="C136" s="9">
        <v>174.73</v>
      </c>
      <c r="D136" s="8">
        <v>44771</v>
      </c>
      <c r="E136" s="6" t="s">
        <v>27</v>
      </c>
      <c r="F136" s="6" t="s">
        <v>28</v>
      </c>
    </row>
    <row r="137" spans="1:6" ht="15.75">
      <c r="A137" s="2" t="s">
        <v>2023</v>
      </c>
      <c r="B137" s="6" t="s">
        <v>1221</v>
      </c>
      <c r="C137" s="9">
        <v>190.41</v>
      </c>
      <c r="D137" s="8">
        <v>44771</v>
      </c>
      <c r="E137" s="6" t="s">
        <v>27</v>
      </c>
      <c r="F137" s="6" t="s">
        <v>28</v>
      </c>
    </row>
    <row r="138" spans="1:6" ht="15.75">
      <c r="A138" s="2" t="s">
        <v>2023</v>
      </c>
      <c r="B138" s="6" t="s">
        <v>1222</v>
      </c>
      <c r="C138" s="9">
        <v>38.18</v>
      </c>
      <c r="D138" s="8">
        <v>44771</v>
      </c>
      <c r="E138" s="6" t="s">
        <v>27</v>
      </c>
      <c r="F138" s="6" t="s">
        <v>28</v>
      </c>
    </row>
    <row r="139" spans="1:6" ht="15.75">
      <c r="A139" s="2" t="s">
        <v>2023</v>
      </c>
      <c r="B139" s="6" t="s">
        <v>1223</v>
      </c>
      <c r="C139" s="9">
        <v>496.01</v>
      </c>
      <c r="D139" s="8">
        <v>44771</v>
      </c>
      <c r="E139" s="6" t="s">
        <v>27</v>
      </c>
      <c r="F139" s="6" t="s">
        <v>28</v>
      </c>
    </row>
    <row r="140" spans="1:6" ht="15.75">
      <c r="A140" s="2" t="s">
        <v>2396</v>
      </c>
      <c r="B140" s="6" t="s">
        <v>1232</v>
      </c>
      <c r="C140" s="9">
        <v>362</v>
      </c>
      <c r="D140" s="8">
        <v>44771</v>
      </c>
      <c r="E140" s="6" t="s">
        <v>29</v>
      </c>
      <c r="F140" s="6" t="s">
        <v>625</v>
      </c>
    </row>
    <row r="141" spans="1:6" ht="15.75">
      <c r="A141" s="2" t="s">
        <v>2129</v>
      </c>
      <c r="B141" s="6" t="s">
        <v>1206</v>
      </c>
      <c r="C141" s="9">
        <v>1102.42</v>
      </c>
      <c r="D141" s="8">
        <v>44772</v>
      </c>
      <c r="E141" s="6" t="s">
        <v>35</v>
      </c>
      <c r="F141" s="6" t="s">
        <v>96</v>
      </c>
    </row>
    <row r="142" spans="1:6" ht="15.75">
      <c r="A142" s="2" t="s">
        <v>2129</v>
      </c>
      <c r="B142" s="6" t="s">
        <v>1206</v>
      </c>
      <c r="C142" s="9">
        <v>63719.36</v>
      </c>
      <c r="D142" s="8">
        <v>44772</v>
      </c>
      <c r="E142" s="6" t="s">
        <v>85</v>
      </c>
      <c r="F142" s="6" t="s">
        <v>97</v>
      </c>
    </row>
    <row r="143" spans="1:6" ht="15.75">
      <c r="A143" s="2" t="s">
        <v>2129</v>
      </c>
      <c r="B143" s="6" t="s">
        <v>1206</v>
      </c>
      <c r="C143" s="9">
        <v>85668.58</v>
      </c>
      <c r="D143" s="8">
        <v>44772</v>
      </c>
      <c r="E143" s="6" t="s">
        <v>86</v>
      </c>
      <c r="F143" s="6" t="s">
        <v>98</v>
      </c>
    </row>
    <row r="144" spans="1:6" ht="15.75">
      <c r="A144" s="2" t="s">
        <v>2129</v>
      </c>
      <c r="B144" s="6" t="s">
        <v>1206</v>
      </c>
      <c r="C144" s="9">
        <v>13857.6</v>
      </c>
      <c r="D144" s="8">
        <v>44772</v>
      </c>
      <c r="E144" s="6" t="s">
        <v>87</v>
      </c>
      <c r="F144" s="6" t="s">
        <v>99</v>
      </c>
    </row>
    <row r="145" spans="1:6" ht="15.75">
      <c r="A145" s="2" t="s">
        <v>2129</v>
      </c>
      <c r="B145" s="6" t="s">
        <v>1206</v>
      </c>
      <c r="C145" s="9">
        <v>61696.95</v>
      </c>
      <c r="D145" s="8">
        <v>44772</v>
      </c>
      <c r="E145" s="6" t="s">
        <v>88</v>
      </c>
      <c r="F145" s="6" t="s">
        <v>100</v>
      </c>
    </row>
  </sheetData>
  <sheetProtection/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"/>
    </sheetView>
  </sheetViews>
  <sheetFormatPr defaultColWidth="11.19921875" defaultRowHeight="14.25"/>
  <cols>
    <col min="1" max="1" width="44.09765625" style="2" bestFit="1" customWidth="1"/>
    <col min="2" max="2" width="17.19921875" style="2" bestFit="1" customWidth="1"/>
    <col min="3" max="3" width="19.3984375" style="2" bestFit="1" customWidth="1"/>
    <col min="4" max="4" width="10.3984375" style="2" bestFit="1" customWidth="1"/>
    <col min="5" max="5" width="17.69921875" style="2" bestFit="1" customWidth="1"/>
    <col min="6" max="6" width="27.69921875" style="2" bestFit="1" customWidth="1"/>
    <col min="7" max="7" width="11" style="2" customWidth="1"/>
    <col min="8" max="16384" width="11" style="2" customWidth="1"/>
  </cols>
  <sheetData>
    <row r="1" spans="1:6" ht="15.75">
      <c r="A1" s="1" t="s">
        <v>0</v>
      </c>
      <c r="B1" s="1" t="s">
        <v>1</v>
      </c>
      <c r="C1" s="5" t="s">
        <v>38</v>
      </c>
      <c r="D1" s="1" t="s">
        <v>39</v>
      </c>
      <c r="E1" s="1" t="s">
        <v>4</v>
      </c>
      <c r="F1" s="1" t="s">
        <v>5</v>
      </c>
    </row>
    <row r="2" spans="1:6" ht="15.75">
      <c r="A2" s="2" t="s">
        <v>2151</v>
      </c>
      <c r="B2" s="6" t="s">
        <v>251</v>
      </c>
      <c r="C2" s="9">
        <v>757292</v>
      </c>
      <c r="D2" s="8">
        <v>44743</v>
      </c>
      <c r="E2" s="6" t="s">
        <v>125</v>
      </c>
      <c r="F2" s="6" t="s">
        <v>128</v>
      </c>
    </row>
    <row r="3" spans="1:6" ht="15.75">
      <c r="A3" s="2" t="s">
        <v>2397</v>
      </c>
      <c r="B3" s="6" t="s">
        <v>252</v>
      </c>
      <c r="C3" s="9">
        <v>40.05</v>
      </c>
      <c r="D3" s="8">
        <v>44748</v>
      </c>
      <c r="E3" s="6" t="s">
        <v>52</v>
      </c>
      <c r="F3" s="6" t="s">
        <v>185</v>
      </c>
    </row>
    <row r="4" spans="1:6" ht="15.75">
      <c r="A4" s="2" t="s">
        <v>2441</v>
      </c>
      <c r="B4" s="6" t="s">
        <v>243</v>
      </c>
      <c r="C4" s="9">
        <v>1682.9</v>
      </c>
      <c r="D4" s="8">
        <v>44750</v>
      </c>
      <c r="E4" s="6" t="s">
        <v>105</v>
      </c>
      <c r="F4" s="6" t="s">
        <v>106</v>
      </c>
    </row>
    <row r="5" spans="1:6" ht="15.75">
      <c r="A5" s="2" t="s">
        <v>2147</v>
      </c>
      <c r="B5" s="6" t="s">
        <v>250</v>
      </c>
      <c r="C5" s="9">
        <v>21.63</v>
      </c>
      <c r="D5" s="8">
        <v>44752</v>
      </c>
      <c r="E5" s="6" t="s">
        <v>254</v>
      </c>
      <c r="F5" s="6" t="s">
        <v>255</v>
      </c>
    </row>
    <row r="6" spans="1:6" ht="15.75">
      <c r="A6" s="2" t="s">
        <v>2398</v>
      </c>
      <c r="B6" s="6" t="s">
        <v>244</v>
      </c>
      <c r="C6" s="9">
        <v>5769</v>
      </c>
      <c r="D6" s="8">
        <v>44755</v>
      </c>
      <c r="E6" s="6" t="s">
        <v>105</v>
      </c>
      <c r="F6" s="6" t="s">
        <v>106</v>
      </c>
    </row>
    <row r="7" spans="1:6" ht="15.75">
      <c r="A7" s="2" t="s">
        <v>2147</v>
      </c>
      <c r="B7" s="6" t="s">
        <v>245</v>
      </c>
      <c r="C7" s="9">
        <v>48.79</v>
      </c>
      <c r="D7" s="8">
        <v>44761</v>
      </c>
      <c r="E7" s="6" t="s">
        <v>105</v>
      </c>
      <c r="F7" s="6" t="s">
        <v>106</v>
      </c>
    </row>
    <row r="8" spans="1:6" ht="15.75">
      <c r="A8" s="2" t="s">
        <v>2147</v>
      </c>
      <c r="B8" s="6" t="s">
        <v>246</v>
      </c>
      <c r="C8" s="9">
        <v>38.94</v>
      </c>
      <c r="D8" s="8">
        <v>44766</v>
      </c>
      <c r="E8" s="6" t="s">
        <v>105</v>
      </c>
      <c r="F8" s="6" t="s">
        <v>106</v>
      </c>
    </row>
    <row r="9" spans="1:6" ht="15.75">
      <c r="A9" s="2" t="s">
        <v>2399</v>
      </c>
      <c r="B9" s="6" t="s">
        <v>249</v>
      </c>
      <c r="C9" s="9">
        <v>60000</v>
      </c>
      <c r="D9" s="8">
        <v>44767</v>
      </c>
      <c r="E9" s="6" t="s">
        <v>253</v>
      </c>
      <c r="F9" s="6" t="s">
        <v>56</v>
      </c>
    </row>
    <row r="10" spans="1:6" ht="15.75">
      <c r="A10" s="2" t="s">
        <v>2142</v>
      </c>
      <c r="B10" s="6" t="s">
        <v>247</v>
      </c>
      <c r="C10" s="9">
        <v>296.61</v>
      </c>
      <c r="D10" s="8">
        <v>44773</v>
      </c>
      <c r="E10" s="6" t="s">
        <v>105</v>
      </c>
      <c r="F10" s="6" t="s">
        <v>106</v>
      </c>
    </row>
    <row r="11" spans="1:6" ht="15.75">
      <c r="A11" s="2" t="s">
        <v>2141</v>
      </c>
      <c r="B11" s="6" t="s">
        <v>248</v>
      </c>
      <c r="C11" s="9">
        <v>1178.37</v>
      </c>
      <c r="D11" s="8">
        <v>44773</v>
      </c>
      <c r="E11" s="6" t="s">
        <v>105</v>
      </c>
      <c r="F11" s="6" t="s">
        <v>106</v>
      </c>
    </row>
    <row r="12" spans="1:6" ht="15.75">
      <c r="A12" s="2" t="s">
        <v>2141</v>
      </c>
      <c r="B12" s="6" t="s">
        <v>248</v>
      </c>
      <c r="C12" s="9">
        <v>507.15</v>
      </c>
      <c r="D12" s="8">
        <v>44773</v>
      </c>
      <c r="E12" s="6" t="s">
        <v>159</v>
      </c>
      <c r="F12" s="6" t="s">
        <v>50</v>
      </c>
    </row>
  </sheetData>
  <sheetProtection/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82"/>
  <sheetViews>
    <sheetView zoomScalePageLayoutView="0" workbookViewId="0" topLeftCell="A1">
      <selection activeCell="A1" sqref="A1"/>
    </sheetView>
  </sheetViews>
  <sheetFormatPr defaultColWidth="11.19921875" defaultRowHeight="14.25"/>
  <cols>
    <col min="1" max="1" width="57.19921875" style="2" bestFit="1" customWidth="1"/>
    <col min="2" max="2" width="20" style="2" bestFit="1" customWidth="1"/>
    <col min="3" max="3" width="9.8984375" style="2" bestFit="1" customWidth="1"/>
    <col min="4" max="4" width="16.8984375" style="2" bestFit="1" customWidth="1"/>
    <col min="5" max="5" width="20.09765625" style="2" bestFit="1" customWidth="1"/>
    <col min="6" max="6" width="53.19921875" style="2" bestFit="1" customWidth="1"/>
    <col min="7" max="7" width="11" style="2" customWidth="1"/>
    <col min="8" max="16384" width="11" style="2" customWidth="1"/>
  </cols>
  <sheetData>
    <row r="1" spans="1:6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.75">
      <c r="A2" s="2" t="s">
        <v>2074</v>
      </c>
      <c r="B2" s="6" t="s">
        <v>921</v>
      </c>
      <c r="C2" s="7">
        <v>56.88</v>
      </c>
      <c r="D2" s="8">
        <v>44776</v>
      </c>
      <c r="E2" s="6" t="s">
        <v>6</v>
      </c>
      <c r="F2" s="6" t="s">
        <v>7</v>
      </c>
    </row>
    <row r="3" spans="1:6" ht="15.75">
      <c r="A3" s="2" t="s">
        <v>2019</v>
      </c>
      <c r="B3" s="6" t="s">
        <v>922</v>
      </c>
      <c r="C3" s="7">
        <v>1222.1</v>
      </c>
      <c r="D3" s="8">
        <v>44776</v>
      </c>
      <c r="E3" s="6" t="s">
        <v>6</v>
      </c>
      <c r="F3" s="6" t="s">
        <v>7</v>
      </c>
    </row>
    <row r="4" spans="1:6" ht="15.75">
      <c r="A4" s="2" t="s">
        <v>2019</v>
      </c>
      <c r="B4" s="6" t="s">
        <v>923</v>
      </c>
      <c r="C4" s="7">
        <v>1746.03</v>
      </c>
      <c r="D4" s="8">
        <v>44776</v>
      </c>
      <c r="E4" s="6" t="s">
        <v>6</v>
      </c>
      <c r="F4" s="6" t="s">
        <v>7</v>
      </c>
    </row>
    <row r="5" spans="1:6" ht="15.75">
      <c r="A5" s="2" t="s">
        <v>2210</v>
      </c>
      <c r="B5" s="6" t="s">
        <v>934</v>
      </c>
      <c r="C5" s="7">
        <v>482.56</v>
      </c>
      <c r="D5" s="8">
        <v>44776</v>
      </c>
      <c r="E5" s="6" t="s">
        <v>30</v>
      </c>
      <c r="F5" s="6" t="s">
        <v>611</v>
      </c>
    </row>
    <row r="6" spans="1:6" ht="15.75">
      <c r="A6" s="2" t="s">
        <v>2400</v>
      </c>
      <c r="B6" s="6" t="s">
        <v>935</v>
      </c>
      <c r="C6" s="7">
        <v>861.17</v>
      </c>
      <c r="D6" s="8">
        <v>44776</v>
      </c>
      <c r="E6" s="6" t="s">
        <v>44</v>
      </c>
      <c r="F6" s="6" t="s">
        <v>614</v>
      </c>
    </row>
    <row r="7" spans="1:6" ht="15.75">
      <c r="A7" s="2" t="s">
        <v>2033</v>
      </c>
      <c r="B7" s="6" t="s">
        <v>936</v>
      </c>
      <c r="C7" s="7">
        <v>653.4</v>
      </c>
      <c r="D7" s="8">
        <v>44776</v>
      </c>
      <c r="E7" s="6" t="s">
        <v>9</v>
      </c>
      <c r="F7" s="6" t="s">
        <v>10</v>
      </c>
    </row>
    <row r="8" spans="1:6" ht="15.75">
      <c r="A8" s="2" t="s">
        <v>2035</v>
      </c>
      <c r="B8" s="6" t="s">
        <v>937</v>
      </c>
      <c r="C8" s="7">
        <v>733.88</v>
      </c>
      <c r="D8" s="8">
        <v>44776</v>
      </c>
      <c r="E8" s="6" t="s">
        <v>9</v>
      </c>
      <c r="F8" s="6" t="s">
        <v>10</v>
      </c>
    </row>
    <row r="9" spans="1:6" ht="15.75">
      <c r="A9" s="2" t="s">
        <v>2036</v>
      </c>
      <c r="B9" s="6" t="s">
        <v>938</v>
      </c>
      <c r="C9" s="7">
        <v>2541</v>
      </c>
      <c r="D9" s="8">
        <v>44776</v>
      </c>
      <c r="E9" s="6" t="s">
        <v>9</v>
      </c>
      <c r="F9" s="6" t="s">
        <v>10</v>
      </c>
    </row>
    <row r="10" spans="1:6" ht="15.75">
      <c r="A10" s="2" t="s">
        <v>2015</v>
      </c>
      <c r="B10" s="6" t="s">
        <v>939</v>
      </c>
      <c r="C10" s="7">
        <v>5799.18</v>
      </c>
      <c r="D10" s="8">
        <v>44776</v>
      </c>
      <c r="E10" s="6" t="s">
        <v>9</v>
      </c>
      <c r="F10" s="6" t="s">
        <v>10</v>
      </c>
    </row>
    <row r="11" spans="1:6" ht="15.75">
      <c r="A11" s="2" t="s">
        <v>2051</v>
      </c>
      <c r="B11" s="6" t="s">
        <v>940</v>
      </c>
      <c r="C11" s="7">
        <v>1815</v>
      </c>
      <c r="D11" s="8">
        <v>44776</v>
      </c>
      <c r="E11" s="6" t="s">
        <v>9</v>
      </c>
      <c r="F11" s="6" t="s">
        <v>10</v>
      </c>
    </row>
    <row r="12" spans="1:6" ht="15.75">
      <c r="A12" s="2" t="s">
        <v>2128</v>
      </c>
      <c r="B12" s="6" t="s">
        <v>954</v>
      </c>
      <c r="C12" s="7">
        <v>2684.65</v>
      </c>
      <c r="D12" s="8">
        <v>44776</v>
      </c>
      <c r="E12" s="6" t="s">
        <v>32</v>
      </c>
      <c r="F12" s="6" t="s">
        <v>615</v>
      </c>
    </row>
    <row r="13" spans="1:6" ht="15.75">
      <c r="A13" s="2" t="s">
        <v>2316</v>
      </c>
      <c r="B13" s="6" t="s">
        <v>955</v>
      </c>
      <c r="C13" s="7">
        <v>1757.5</v>
      </c>
      <c r="D13" s="8">
        <v>44776</v>
      </c>
      <c r="E13" s="6" t="s">
        <v>32</v>
      </c>
      <c r="F13" s="6" t="s">
        <v>615</v>
      </c>
    </row>
    <row r="14" spans="1:6" ht="15.75">
      <c r="A14" s="2" t="s">
        <v>2316</v>
      </c>
      <c r="B14" s="6" t="s">
        <v>956</v>
      </c>
      <c r="C14" s="7">
        <v>2636.26</v>
      </c>
      <c r="D14" s="8">
        <v>44776</v>
      </c>
      <c r="E14" s="6" t="s">
        <v>32</v>
      </c>
      <c r="F14" s="6" t="s">
        <v>615</v>
      </c>
    </row>
    <row r="15" spans="1:6" ht="15.75">
      <c r="A15" s="2" t="s">
        <v>2039</v>
      </c>
      <c r="B15" s="6" t="s">
        <v>959</v>
      </c>
      <c r="C15" s="7">
        <v>4840</v>
      </c>
      <c r="D15" s="8">
        <v>44776</v>
      </c>
      <c r="E15" s="6" t="s">
        <v>11</v>
      </c>
      <c r="F15" s="6" t="s">
        <v>90</v>
      </c>
    </row>
    <row r="16" spans="1:6" ht="15.75">
      <c r="A16" s="2" t="s">
        <v>2401</v>
      </c>
      <c r="B16" s="6" t="s">
        <v>960</v>
      </c>
      <c r="C16" s="7">
        <v>600</v>
      </c>
      <c r="D16" s="8">
        <v>44776</v>
      </c>
      <c r="E16" s="6" t="s">
        <v>11</v>
      </c>
      <c r="F16" s="6" t="s">
        <v>90</v>
      </c>
    </row>
    <row r="17" spans="1:6" ht="15.75">
      <c r="A17" s="2" t="s">
        <v>2037</v>
      </c>
      <c r="B17" s="6" t="s">
        <v>961</v>
      </c>
      <c r="C17" s="7">
        <v>868.78</v>
      </c>
      <c r="D17" s="8">
        <v>44776</v>
      </c>
      <c r="E17" s="6" t="s">
        <v>11</v>
      </c>
      <c r="F17" s="6" t="s">
        <v>90</v>
      </c>
    </row>
    <row r="18" spans="1:6" ht="15.75">
      <c r="A18" s="2" t="s">
        <v>2218</v>
      </c>
      <c r="B18" s="6" t="s">
        <v>962</v>
      </c>
      <c r="C18" s="7">
        <v>1633.5</v>
      </c>
      <c r="D18" s="8">
        <v>44776</v>
      </c>
      <c r="E18" s="6" t="s">
        <v>11</v>
      </c>
      <c r="F18" s="6" t="s">
        <v>90</v>
      </c>
    </row>
    <row r="19" spans="1:6" ht="15.75">
      <c r="A19" s="2" t="s">
        <v>2038</v>
      </c>
      <c r="B19" s="6" t="s">
        <v>963</v>
      </c>
      <c r="C19" s="7">
        <v>254.1</v>
      </c>
      <c r="D19" s="8">
        <v>44776</v>
      </c>
      <c r="E19" s="6" t="s">
        <v>11</v>
      </c>
      <c r="F19" s="6" t="s">
        <v>90</v>
      </c>
    </row>
    <row r="20" spans="1:6" ht="15.75">
      <c r="A20" s="2" t="s">
        <v>2382</v>
      </c>
      <c r="B20" s="6" t="s">
        <v>964</v>
      </c>
      <c r="C20" s="7">
        <v>180</v>
      </c>
      <c r="D20" s="8">
        <v>44776</v>
      </c>
      <c r="E20" s="6" t="s">
        <v>11</v>
      </c>
      <c r="F20" s="6" t="s">
        <v>90</v>
      </c>
    </row>
    <row r="21" spans="1:6" ht="15.75">
      <c r="A21" s="2" t="s">
        <v>2402</v>
      </c>
      <c r="B21" s="6" t="s">
        <v>965</v>
      </c>
      <c r="C21" s="7">
        <v>600</v>
      </c>
      <c r="D21" s="8">
        <v>44776</v>
      </c>
      <c r="E21" s="6" t="s">
        <v>11</v>
      </c>
      <c r="F21" s="6" t="s">
        <v>90</v>
      </c>
    </row>
    <row r="22" spans="1:6" ht="15.75">
      <c r="A22" s="2" t="s">
        <v>2134</v>
      </c>
      <c r="B22" s="6" t="s">
        <v>966</v>
      </c>
      <c r="C22" s="7">
        <v>49.5</v>
      </c>
      <c r="D22" s="8">
        <v>44776</v>
      </c>
      <c r="E22" s="6" t="s">
        <v>11</v>
      </c>
      <c r="F22" s="6" t="s">
        <v>90</v>
      </c>
    </row>
    <row r="23" spans="1:6" ht="15.75">
      <c r="A23" s="2" t="s">
        <v>2041</v>
      </c>
      <c r="B23" s="6" t="s">
        <v>967</v>
      </c>
      <c r="C23" s="7">
        <v>2631.75</v>
      </c>
      <c r="D23" s="8">
        <v>44776</v>
      </c>
      <c r="E23" s="6" t="s">
        <v>11</v>
      </c>
      <c r="F23" s="6" t="s">
        <v>90</v>
      </c>
    </row>
    <row r="24" spans="1:6" ht="15.75">
      <c r="A24" s="2" t="s">
        <v>2218</v>
      </c>
      <c r="B24" s="6" t="s">
        <v>968</v>
      </c>
      <c r="C24" s="7">
        <v>148.76</v>
      </c>
      <c r="D24" s="8">
        <v>44776</v>
      </c>
      <c r="E24" s="6" t="s">
        <v>11</v>
      </c>
      <c r="F24" s="6" t="s">
        <v>90</v>
      </c>
    </row>
    <row r="25" spans="1:6" ht="15.75">
      <c r="A25" s="2" t="s">
        <v>2322</v>
      </c>
      <c r="B25" s="6" t="s">
        <v>969</v>
      </c>
      <c r="C25" s="7">
        <v>180</v>
      </c>
      <c r="D25" s="8">
        <v>44776</v>
      </c>
      <c r="E25" s="6" t="s">
        <v>11</v>
      </c>
      <c r="F25" s="6" t="s">
        <v>90</v>
      </c>
    </row>
    <row r="26" spans="1:6" ht="15.75">
      <c r="A26" s="2" t="s">
        <v>2218</v>
      </c>
      <c r="B26" s="6" t="s">
        <v>970</v>
      </c>
      <c r="C26" s="7">
        <v>459.8</v>
      </c>
      <c r="D26" s="8">
        <v>44776</v>
      </c>
      <c r="E26" s="6" t="s">
        <v>11</v>
      </c>
      <c r="F26" s="6" t="s">
        <v>90</v>
      </c>
    </row>
    <row r="27" spans="1:6" ht="15.75">
      <c r="A27" s="2" t="s">
        <v>2035</v>
      </c>
      <c r="B27" s="6" t="s">
        <v>978</v>
      </c>
      <c r="C27" s="7">
        <v>8734.42</v>
      </c>
      <c r="D27" s="8">
        <v>44776</v>
      </c>
      <c r="E27" s="6" t="s">
        <v>13</v>
      </c>
      <c r="F27" s="6" t="s">
        <v>616</v>
      </c>
    </row>
    <row r="28" spans="1:6" ht="15.75">
      <c r="A28" s="2" t="s">
        <v>2110</v>
      </c>
      <c r="B28" s="6" t="s">
        <v>981</v>
      </c>
      <c r="C28" s="7">
        <v>222.6</v>
      </c>
      <c r="D28" s="8">
        <v>44776</v>
      </c>
      <c r="E28" s="6" t="s">
        <v>14</v>
      </c>
      <c r="F28" s="6" t="s">
        <v>617</v>
      </c>
    </row>
    <row r="29" spans="1:6" ht="15.75">
      <c r="A29" s="2" t="s">
        <v>2110</v>
      </c>
      <c r="B29" s="6" t="s">
        <v>982</v>
      </c>
      <c r="C29" s="7">
        <v>27.87</v>
      </c>
      <c r="D29" s="8">
        <v>44776</v>
      </c>
      <c r="E29" s="6" t="s">
        <v>14</v>
      </c>
      <c r="F29" s="6" t="s">
        <v>617</v>
      </c>
    </row>
    <row r="30" spans="1:6" ht="15.75">
      <c r="A30" s="2" t="s">
        <v>2016</v>
      </c>
      <c r="B30" s="6" t="s">
        <v>986</v>
      </c>
      <c r="C30" s="7">
        <v>121</v>
      </c>
      <c r="D30" s="8">
        <v>44776</v>
      </c>
      <c r="E30" s="6" t="s">
        <v>15</v>
      </c>
      <c r="F30" s="6" t="s">
        <v>619</v>
      </c>
    </row>
    <row r="31" spans="1:6" ht="15.75">
      <c r="A31" s="2" t="s">
        <v>2131</v>
      </c>
      <c r="B31" s="6" t="s">
        <v>987</v>
      </c>
      <c r="C31" s="7">
        <v>332.75</v>
      </c>
      <c r="D31" s="8">
        <v>44776</v>
      </c>
      <c r="E31" s="6" t="s">
        <v>55</v>
      </c>
      <c r="F31" s="6" t="s">
        <v>92</v>
      </c>
    </row>
    <row r="32" spans="1:6" ht="15.75">
      <c r="A32" s="2" t="s">
        <v>2111</v>
      </c>
      <c r="B32" s="6" t="s">
        <v>988</v>
      </c>
      <c r="C32" s="7">
        <v>292.41</v>
      </c>
      <c r="D32" s="8">
        <v>44776</v>
      </c>
      <c r="E32" s="6" t="s">
        <v>55</v>
      </c>
      <c r="F32" s="6" t="s">
        <v>92</v>
      </c>
    </row>
    <row r="33" spans="1:6" ht="15.75">
      <c r="A33" s="2" t="s">
        <v>2111</v>
      </c>
      <c r="B33" s="6" t="s">
        <v>989</v>
      </c>
      <c r="C33" s="7">
        <v>1043.63</v>
      </c>
      <c r="D33" s="8">
        <v>44776</v>
      </c>
      <c r="E33" s="6" t="s">
        <v>55</v>
      </c>
      <c r="F33" s="6" t="s">
        <v>92</v>
      </c>
    </row>
    <row r="34" spans="1:6" ht="15.75">
      <c r="A34" s="2" t="s">
        <v>2169</v>
      </c>
      <c r="B34" s="6" t="s">
        <v>994</v>
      </c>
      <c r="C34" s="7">
        <v>1391.5</v>
      </c>
      <c r="D34" s="8">
        <v>44776</v>
      </c>
      <c r="E34" s="6" t="s">
        <v>16</v>
      </c>
      <c r="F34" s="6" t="s">
        <v>93</v>
      </c>
    </row>
    <row r="35" spans="1:6" ht="15.75">
      <c r="A35" s="2" t="s">
        <v>2017</v>
      </c>
      <c r="B35" s="6" t="s">
        <v>995</v>
      </c>
      <c r="C35" s="7">
        <v>934.12</v>
      </c>
      <c r="D35" s="8">
        <v>44776</v>
      </c>
      <c r="E35" s="6" t="s">
        <v>16</v>
      </c>
      <c r="F35" s="6" t="s">
        <v>93</v>
      </c>
    </row>
    <row r="36" spans="1:6" ht="15.75">
      <c r="A36" s="2" t="s">
        <v>2162</v>
      </c>
      <c r="B36" s="6" t="s">
        <v>996</v>
      </c>
      <c r="C36" s="7">
        <v>943.8</v>
      </c>
      <c r="D36" s="8">
        <v>44776</v>
      </c>
      <c r="E36" s="6" t="s">
        <v>16</v>
      </c>
      <c r="F36" s="6" t="s">
        <v>93</v>
      </c>
    </row>
    <row r="37" spans="1:6" ht="15.75">
      <c r="A37" s="2" t="s">
        <v>2101</v>
      </c>
      <c r="B37" s="6" t="s">
        <v>997</v>
      </c>
      <c r="C37" s="7">
        <v>562.65</v>
      </c>
      <c r="D37" s="8">
        <v>44776</v>
      </c>
      <c r="E37" s="6" t="s">
        <v>16</v>
      </c>
      <c r="F37" s="6" t="s">
        <v>93</v>
      </c>
    </row>
    <row r="38" spans="1:6" ht="15.75">
      <c r="A38" s="2" t="s">
        <v>2212</v>
      </c>
      <c r="B38" s="6" t="s">
        <v>998</v>
      </c>
      <c r="C38" s="7">
        <v>2238.5</v>
      </c>
      <c r="D38" s="8">
        <v>44776</v>
      </c>
      <c r="E38" s="6" t="s">
        <v>16</v>
      </c>
      <c r="F38" s="6" t="s">
        <v>93</v>
      </c>
    </row>
    <row r="39" spans="1:6" ht="15.75">
      <c r="A39" s="2" t="s">
        <v>2058</v>
      </c>
      <c r="B39" s="6" t="s">
        <v>999</v>
      </c>
      <c r="C39" s="7">
        <v>577</v>
      </c>
      <c r="D39" s="8">
        <v>44776</v>
      </c>
      <c r="E39" s="6" t="s">
        <v>16</v>
      </c>
      <c r="F39" s="6" t="s">
        <v>93</v>
      </c>
    </row>
    <row r="40" spans="1:6" ht="15.75">
      <c r="A40" s="2" t="s">
        <v>2085</v>
      </c>
      <c r="B40" s="6" t="s">
        <v>1000</v>
      </c>
      <c r="C40" s="7">
        <v>94.4</v>
      </c>
      <c r="D40" s="8">
        <v>44776</v>
      </c>
      <c r="E40" s="6" t="s">
        <v>16</v>
      </c>
      <c r="F40" s="6" t="s">
        <v>93</v>
      </c>
    </row>
    <row r="41" spans="1:6" ht="15.75">
      <c r="A41" s="2" t="s">
        <v>2403</v>
      </c>
      <c r="B41" s="6" t="s">
        <v>1001</v>
      </c>
      <c r="C41" s="7">
        <v>435.6</v>
      </c>
      <c r="D41" s="8">
        <v>44776</v>
      </c>
      <c r="E41" s="6" t="s">
        <v>16</v>
      </c>
      <c r="F41" s="6" t="s">
        <v>93</v>
      </c>
    </row>
    <row r="42" spans="1:6" ht="15.75">
      <c r="A42" s="2" t="s">
        <v>2404</v>
      </c>
      <c r="B42" s="6" t="s">
        <v>1002</v>
      </c>
      <c r="C42" s="7">
        <v>1004.3</v>
      </c>
      <c r="D42" s="8">
        <v>44776</v>
      </c>
      <c r="E42" s="6" t="s">
        <v>16</v>
      </c>
      <c r="F42" s="6" t="s">
        <v>93</v>
      </c>
    </row>
    <row r="43" spans="1:6" ht="15.75">
      <c r="A43" s="2" t="s">
        <v>2337</v>
      </c>
      <c r="B43" s="6" t="s">
        <v>1003</v>
      </c>
      <c r="C43" s="7">
        <v>470.96</v>
      </c>
      <c r="D43" s="8">
        <v>44776</v>
      </c>
      <c r="E43" s="6" t="s">
        <v>16</v>
      </c>
      <c r="F43" s="6" t="s">
        <v>93</v>
      </c>
    </row>
    <row r="44" spans="1:6" ht="15.75">
      <c r="A44" s="2" t="s">
        <v>2054</v>
      </c>
      <c r="B44" s="6" t="s">
        <v>1004</v>
      </c>
      <c r="C44" s="7">
        <v>1376</v>
      </c>
      <c r="D44" s="8">
        <v>44776</v>
      </c>
      <c r="E44" s="6" t="s">
        <v>16</v>
      </c>
      <c r="F44" s="6" t="s">
        <v>93</v>
      </c>
    </row>
    <row r="45" spans="1:6" ht="15.75">
      <c r="A45" s="2" t="s">
        <v>2169</v>
      </c>
      <c r="B45" s="6" t="s">
        <v>1005</v>
      </c>
      <c r="C45" s="7">
        <v>726</v>
      </c>
      <c r="D45" s="8">
        <v>44776</v>
      </c>
      <c r="E45" s="6" t="s">
        <v>16</v>
      </c>
      <c r="F45" s="6" t="s">
        <v>93</v>
      </c>
    </row>
    <row r="46" spans="1:6" ht="15.75">
      <c r="A46" s="2" t="s">
        <v>2055</v>
      </c>
      <c r="B46" s="6" t="s">
        <v>1006</v>
      </c>
      <c r="C46" s="7">
        <v>423.5</v>
      </c>
      <c r="D46" s="8">
        <v>44776</v>
      </c>
      <c r="E46" s="6" t="s">
        <v>16</v>
      </c>
      <c r="F46" s="6" t="s">
        <v>93</v>
      </c>
    </row>
    <row r="47" spans="1:6" ht="15.75">
      <c r="A47" s="2" t="s">
        <v>2405</v>
      </c>
      <c r="B47" s="6" t="s">
        <v>1007</v>
      </c>
      <c r="C47" s="7">
        <v>2299</v>
      </c>
      <c r="D47" s="8">
        <v>44776</v>
      </c>
      <c r="E47" s="6" t="s">
        <v>16</v>
      </c>
      <c r="F47" s="6" t="s">
        <v>93</v>
      </c>
    </row>
    <row r="48" spans="1:6" ht="15.75">
      <c r="A48" s="2" t="s">
        <v>2052</v>
      </c>
      <c r="B48" s="6" t="s">
        <v>1008</v>
      </c>
      <c r="C48" s="7">
        <v>900.01</v>
      </c>
      <c r="D48" s="8">
        <v>44776</v>
      </c>
      <c r="E48" s="6" t="s">
        <v>16</v>
      </c>
      <c r="F48" s="6" t="s">
        <v>93</v>
      </c>
    </row>
    <row r="49" spans="1:6" ht="15.75">
      <c r="A49" s="2" t="s">
        <v>2406</v>
      </c>
      <c r="B49" s="6" t="s">
        <v>1027</v>
      </c>
      <c r="C49" s="7">
        <v>2541</v>
      </c>
      <c r="D49" s="8">
        <v>44776</v>
      </c>
      <c r="E49" s="6" t="s">
        <v>19</v>
      </c>
      <c r="F49" s="6" t="s">
        <v>20</v>
      </c>
    </row>
    <row r="50" spans="1:6" ht="15.75">
      <c r="A50" s="2" t="s">
        <v>2355</v>
      </c>
      <c r="B50" s="6" t="s">
        <v>1028</v>
      </c>
      <c r="C50" s="7">
        <v>150</v>
      </c>
      <c r="D50" s="8">
        <v>44776</v>
      </c>
      <c r="E50" s="6" t="s">
        <v>19</v>
      </c>
      <c r="F50" s="6" t="s">
        <v>20</v>
      </c>
    </row>
    <row r="51" spans="1:6" ht="15.75">
      <c r="A51" s="2" t="s">
        <v>2031</v>
      </c>
      <c r="B51" s="6" t="s">
        <v>1034</v>
      </c>
      <c r="C51" s="7">
        <v>240.14</v>
      </c>
      <c r="D51" s="8">
        <v>44776</v>
      </c>
      <c r="E51" s="6" t="s">
        <v>21</v>
      </c>
      <c r="F51" s="6" t="s">
        <v>620</v>
      </c>
    </row>
    <row r="52" spans="1:6" ht="15.75">
      <c r="A52" s="2" t="s">
        <v>2031</v>
      </c>
      <c r="B52" s="6" t="s">
        <v>1035</v>
      </c>
      <c r="C52" s="7">
        <v>379.29</v>
      </c>
      <c r="D52" s="8">
        <v>44776</v>
      </c>
      <c r="E52" s="6" t="s">
        <v>21</v>
      </c>
      <c r="F52" s="6" t="s">
        <v>620</v>
      </c>
    </row>
    <row r="53" spans="1:6" ht="15.75">
      <c r="A53" s="2" t="s">
        <v>2031</v>
      </c>
      <c r="B53" s="6" t="s">
        <v>1036</v>
      </c>
      <c r="C53" s="7">
        <v>240.14</v>
      </c>
      <c r="D53" s="8">
        <v>44776</v>
      </c>
      <c r="E53" s="6" t="s">
        <v>21</v>
      </c>
      <c r="F53" s="6" t="s">
        <v>620</v>
      </c>
    </row>
    <row r="54" spans="1:6" ht="15.75">
      <c r="A54" s="2" t="s">
        <v>2060</v>
      </c>
      <c r="B54" s="6" t="s">
        <v>1037</v>
      </c>
      <c r="C54" s="7">
        <v>10601.42</v>
      </c>
      <c r="D54" s="8">
        <v>44776</v>
      </c>
      <c r="E54" s="6" t="s">
        <v>21</v>
      </c>
      <c r="F54" s="6" t="s">
        <v>620</v>
      </c>
    </row>
    <row r="55" spans="1:6" ht="15.75">
      <c r="A55" s="2" t="s">
        <v>2254</v>
      </c>
      <c r="B55" s="6" t="s">
        <v>1038</v>
      </c>
      <c r="C55" s="7">
        <v>6418</v>
      </c>
      <c r="D55" s="8">
        <v>44776</v>
      </c>
      <c r="E55" s="6" t="s">
        <v>21</v>
      </c>
      <c r="F55" s="6" t="s">
        <v>620</v>
      </c>
    </row>
    <row r="56" spans="1:6" ht="15.75">
      <c r="A56" s="2" t="s">
        <v>2254</v>
      </c>
      <c r="B56" s="6" t="s">
        <v>1039</v>
      </c>
      <c r="C56" s="7">
        <v>1049</v>
      </c>
      <c r="D56" s="8">
        <v>44776</v>
      </c>
      <c r="E56" s="6" t="s">
        <v>21</v>
      </c>
      <c r="F56" s="6" t="s">
        <v>620</v>
      </c>
    </row>
    <row r="57" spans="1:6" ht="15.75">
      <c r="A57" s="2" t="s">
        <v>2019</v>
      </c>
      <c r="B57" s="6" t="s">
        <v>1040</v>
      </c>
      <c r="C57" s="7">
        <v>11229.2</v>
      </c>
      <c r="D57" s="8">
        <v>44776</v>
      </c>
      <c r="E57" s="6" t="s">
        <v>21</v>
      </c>
      <c r="F57" s="6" t="s">
        <v>620</v>
      </c>
    </row>
    <row r="58" spans="1:6" ht="15.75">
      <c r="A58" s="2" t="s">
        <v>2061</v>
      </c>
      <c r="B58" s="6" t="s">
        <v>1043</v>
      </c>
      <c r="C58" s="7">
        <v>14999</v>
      </c>
      <c r="D58" s="8">
        <v>44776</v>
      </c>
      <c r="E58" s="6" t="s">
        <v>33</v>
      </c>
      <c r="F58" s="6" t="s">
        <v>94</v>
      </c>
    </row>
    <row r="59" spans="1:6" ht="15.75">
      <c r="A59" s="2" t="s">
        <v>2195</v>
      </c>
      <c r="B59" s="6" t="s">
        <v>1044</v>
      </c>
      <c r="C59" s="7">
        <v>259.56</v>
      </c>
      <c r="D59" s="8">
        <v>44776</v>
      </c>
      <c r="E59" s="6" t="s">
        <v>33</v>
      </c>
      <c r="F59" s="6" t="s">
        <v>94</v>
      </c>
    </row>
    <row r="60" spans="1:6" ht="15.75">
      <c r="A60" s="2" t="s">
        <v>2442</v>
      </c>
      <c r="B60" s="6" t="s">
        <v>1045</v>
      </c>
      <c r="C60" s="7">
        <v>1143</v>
      </c>
      <c r="D60" s="8">
        <v>44776</v>
      </c>
      <c r="E60" s="6" t="s">
        <v>33</v>
      </c>
      <c r="F60" s="6" t="s">
        <v>94</v>
      </c>
    </row>
    <row r="61" spans="1:6" ht="15.75">
      <c r="A61" s="2" t="s">
        <v>2093</v>
      </c>
      <c r="B61" s="6" t="s">
        <v>1047</v>
      </c>
      <c r="C61" s="7">
        <v>1022.61</v>
      </c>
      <c r="D61" s="8">
        <v>44776</v>
      </c>
      <c r="E61" s="6" t="s">
        <v>22</v>
      </c>
      <c r="F61" s="6" t="s">
        <v>54</v>
      </c>
    </row>
    <row r="62" spans="1:6" ht="15.75">
      <c r="A62" s="2" t="s">
        <v>2113</v>
      </c>
      <c r="B62" s="6" t="s">
        <v>1048</v>
      </c>
      <c r="C62" s="7">
        <v>514.25</v>
      </c>
      <c r="D62" s="8">
        <v>44776</v>
      </c>
      <c r="E62" s="6" t="s">
        <v>22</v>
      </c>
      <c r="F62" s="6" t="s">
        <v>54</v>
      </c>
    </row>
    <row r="63" spans="1:6" ht="15.75">
      <c r="A63" s="2" t="s">
        <v>2208</v>
      </c>
      <c r="B63" s="6" t="s">
        <v>1049</v>
      </c>
      <c r="C63" s="7">
        <v>1706.1</v>
      </c>
      <c r="D63" s="8">
        <v>44776</v>
      </c>
      <c r="E63" s="6" t="s">
        <v>22</v>
      </c>
      <c r="F63" s="6" t="s">
        <v>54</v>
      </c>
    </row>
    <row r="64" spans="1:6" ht="15.75">
      <c r="A64" s="2" t="s">
        <v>2092</v>
      </c>
      <c r="B64" s="6" t="s">
        <v>1050</v>
      </c>
      <c r="C64" s="7">
        <v>969.21</v>
      </c>
      <c r="D64" s="8">
        <v>44776</v>
      </c>
      <c r="E64" s="6" t="s">
        <v>22</v>
      </c>
      <c r="F64" s="6" t="s">
        <v>54</v>
      </c>
    </row>
    <row r="65" spans="1:6" ht="15.75">
      <c r="A65" s="2" t="s">
        <v>2093</v>
      </c>
      <c r="B65" s="6" t="s">
        <v>1051</v>
      </c>
      <c r="C65" s="7">
        <v>125.84</v>
      </c>
      <c r="D65" s="8">
        <v>44776</v>
      </c>
      <c r="E65" s="6" t="s">
        <v>22</v>
      </c>
      <c r="F65" s="6" t="s">
        <v>54</v>
      </c>
    </row>
    <row r="66" spans="1:6" ht="15.75">
      <c r="A66" s="2" t="s">
        <v>2022</v>
      </c>
      <c r="B66" s="6" t="s">
        <v>1059</v>
      </c>
      <c r="C66" s="7">
        <v>94.5</v>
      </c>
      <c r="D66" s="8">
        <v>44776</v>
      </c>
      <c r="E66" s="6" t="s">
        <v>23</v>
      </c>
      <c r="F66" s="6" t="s">
        <v>24</v>
      </c>
    </row>
    <row r="67" spans="1:6" ht="15.75">
      <c r="A67" s="2" t="s">
        <v>2174</v>
      </c>
      <c r="B67" s="6" t="s">
        <v>1060</v>
      </c>
      <c r="C67" s="7">
        <v>500.01</v>
      </c>
      <c r="D67" s="8">
        <v>44776</v>
      </c>
      <c r="E67" s="6" t="s">
        <v>23</v>
      </c>
      <c r="F67" s="6" t="s">
        <v>24</v>
      </c>
    </row>
    <row r="68" spans="1:6" ht="15.75">
      <c r="A68" s="2" t="s">
        <v>2095</v>
      </c>
      <c r="B68" s="6" t="s">
        <v>1061</v>
      </c>
      <c r="C68" s="7">
        <v>59.15</v>
      </c>
      <c r="D68" s="8">
        <v>44776</v>
      </c>
      <c r="E68" s="6" t="s">
        <v>23</v>
      </c>
      <c r="F68" s="6" t="s">
        <v>24</v>
      </c>
    </row>
    <row r="69" spans="1:6" ht="15.75">
      <c r="A69" s="2" t="s">
        <v>2072</v>
      </c>
      <c r="B69" s="6" t="s">
        <v>1068</v>
      </c>
      <c r="C69" s="7">
        <v>613.93</v>
      </c>
      <c r="D69" s="8">
        <v>44776</v>
      </c>
      <c r="E69" s="6" t="s">
        <v>26</v>
      </c>
      <c r="F69" s="6" t="s">
        <v>624</v>
      </c>
    </row>
    <row r="70" spans="1:6" ht="15.75">
      <c r="A70" s="2" t="s">
        <v>2115</v>
      </c>
      <c r="B70" s="6" t="s">
        <v>1069</v>
      </c>
      <c r="C70" s="7">
        <v>116.62</v>
      </c>
      <c r="D70" s="8">
        <v>44776</v>
      </c>
      <c r="E70" s="6" t="s">
        <v>26</v>
      </c>
      <c r="F70" s="6" t="s">
        <v>624</v>
      </c>
    </row>
    <row r="71" spans="1:6" ht="15.75">
      <c r="A71" s="2" t="s">
        <v>2095</v>
      </c>
      <c r="B71" s="6" t="s">
        <v>1070</v>
      </c>
      <c r="C71" s="7">
        <v>132.15</v>
      </c>
      <c r="D71" s="8">
        <v>44776</v>
      </c>
      <c r="E71" s="6" t="s">
        <v>35</v>
      </c>
      <c r="F71" s="6" t="s">
        <v>96</v>
      </c>
    </row>
    <row r="72" spans="1:6" ht="15.75">
      <c r="A72" s="2" t="s">
        <v>2095</v>
      </c>
      <c r="B72" s="6" t="s">
        <v>1071</v>
      </c>
      <c r="C72" s="7">
        <v>57.81</v>
      </c>
      <c r="D72" s="8">
        <v>44776</v>
      </c>
      <c r="E72" s="6" t="s">
        <v>35</v>
      </c>
      <c r="F72" s="6" t="s">
        <v>96</v>
      </c>
    </row>
    <row r="73" spans="1:6" ht="15.75">
      <c r="A73" s="2" t="s">
        <v>2023</v>
      </c>
      <c r="B73" s="6" t="s">
        <v>1072</v>
      </c>
      <c r="C73" s="7">
        <v>372.61</v>
      </c>
      <c r="D73" s="8">
        <v>44776</v>
      </c>
      <c r="E73" s="6" t="s">
        <v>27</v>
      </c>
      <c r="F73" s="6" t="s">
        <v>28</v>
      </c>
    </row>
    <row r="74" spans="1:6" ht="15.75">
      <c r="A74" s="2" t="s">
        <v>2023</v>
      </c>
      <c r="B74" s="6" t="s">
        <v>1073</v>
      </c>
      <c r="C74" s="7">
        <v>116.06</v>
      </c>
      <c r="D74" s="8">
        <v>44776</v>
      </c>
      <c r="E74" s="6" t="s">
        <v>27</v>
      </c>
      <c r="F74" s="6" t="s">
        <v>28</v>
      </c>
    </row>
    <row r="75" spans="1:6" ht="15.75">
      <c r="A75" s="2" t="s">
        <v>2023</v>
      </c>
      <c r="B75" s="6" t="s">
        <v>1074</v>
      </c>
      <c r="C75" s="7">
        <v>195.68</v>
      </c>
      <c r="D75" s="8">
        <v>44776</v>
      </c>
      <c r="E75" s="6" t="s">
        <v>27</v>
      </c>
      <c r="F75" s="6" t="s">
        <v>28</v>
      </c>
    </row>
    <row r="76" spans="1:6" ht="15.75">
      <c r="A76" s="2" t="s">
        <v>2023</v>
      </c>
      <c r="B76" s="6" t="s">
        <v>1075</v>
      </c>
      <c r="C76" s="7">
        <v>326.99</v>
      </c>
      <c r="D76" s="8">
        <v>44776</v>
      </c>
      <c r="E76" s="6" t="s">
        <v>27</v>
      </c>
      <c r="F76" s="6" t="s">
        <v>28</v>
      </c>
    </row>
    <row r="77" spans="1:6" ht="15.75">
      <c r="A77" s="2" t="s">
        <v>2023</v>
      </c>
      <c r="B77" s="6" t="s">
        <v>1076</v>
      </c>
      <c r="C77" s="7">
        <v>123.53</v>
      </c>
      <c r="D77" s="8">
        <v>44776</v>
      </c>
      <c r="E77" s="6" t="s">
        <v>27</v>
      </c>
      <c r="F77" s="6" t="s">
        <v>28</v>
      </c>
    </row>
    <row r="78" spans="1:6" ht="15.75">
      <c r="A78" s="2" t="s">
        <v>2023</v>
      </c>
      <c r="B78" s="6" t="s">
        <v>1077</v>
      </c>
      <c r="C78" s="7">
        <v>223.06</v>
      </c>
      <c r="D78" s="8">
        <v>44776</v>
      </c>
      <c r="E78" s="6" t="s">
        <v>27</v>
      </c>
      <c r="F78" s="6" t="s">
        <v>28</v>
      </c>
    </row>
    <row r="79" spans="1:6" ht="15.75">
      <c r="A79" s="2" t="s">
        <v>2443</v>
      </c>
      <c r="B79" s="6" t="s">
        <v>1085</v>
      </c>
      <c r="C79" s="7">
        <v>600</v>
      </c>
      <c r="D79" s="8">
        <v>44776</v>
      </c>
      <c r="E79" s="6" t="s">
        <v>29</v>
      </c>
      <c r="F79" s="6" t="s">
        <v>625</v>
      </c>
    </row>
    <row r="80" spans="1:6" ht="15.75">
      <c r="A80" s="2" t="s">
        <v>2407</v>
      </c>
      <c r="B80" s="6" t="s">
        <v>1086</v>
      </c>
      <c r="C80" s="7">
        <v>318.59</v>
      </c>
      <c r="D80" s="8">
        <v>44776</v>
      </c>
      <c r="E80" s="6" t="s">
        <v>29</v>
      </c>
      <c r="F80" s="6" t="s">
        <v>625</v>
      </c>
    </row>
    <row r="81" spans="1:6" ht="15.75">
      <c r="A81" s="2" t="s">
        <v>2370</v>
      </c>
      <c r="B81" s="6" t="s">
        <v>1095</v>
      </c>
      <c r="C81" s="7">
        <v>36516.29</v>
      </c>
      <c r="D81" s="8">
        <v>44776</v>
      </c>
      <c r="E81" s="6" t="s">
        <v>36</v>
      </c>
      <c r="F81" s="6" t="s">
        <v>626</v>
      </c>
    </row>
    <row r="82" spans="1:6" ht="15.75">
      <c r="A82" s="2" t="s">
        <v>2408</v>
      </c>
      <c r="B82" s="6" t="s">
        <v>924</v>
      </c>
      <c r="C82" s="7">
        <v>5989.49</v>
      </c>
      <c r="D82" s="8">
        <v>44777</v>
      </c>
      <c r="E82" s="6" t="s">
        <v>6</v>
      </c>
      <c r="F82" s="6" t="s">
        <v>7</v>
      </c>
    </row>
    <row r="83" spans="1:6" ht="15.75">
      <c r="A83" s="2" t="s">
        <v>2409</v>
      </c>
      <c r="B83" s="6" t="s">
        <v>925</v>
      </c>
      <c r="C83" s="7">
        <v>550.78</v>
      </c>
      <c r="D83" s="8">
        <v>44777</v>
      </c>
      <c r="E83" s="6" t="s">
        <v>6</v>
      </c>
      <c r="F83" s="6" t="s">
        <v>7</v>
      </c>
    </row>
    <row r="84" spans="1:6" ht="15.75">
      <c r="A84" s="2" t="s">
        <v>2165</v>
      </c>
      <c r="B84" s="6" t="s">
        <v>926</v>
      </c>
      <c r="C84" s="7">
        <v>217.8</v>
      </c>
      <c r="D84" s="8">
        <v>44777</v>
      </c>
      <c r="E84" s="6" t="s">
        <v>6</v>
      </c>
      <c r="F84" s="6" t="s">
        <v>7</v>
      </c>
    </row>
    <row r="85" spans="1:6" ht="15.75">
      <c r="A85" s="2" t="s">
        <v>2234</v>
      </c>
      <c r="B85" s="6" t="s">
        <v>927</v>
      </c>
      <c r="C85" s="7">
        <v>1056.74</v>
      </c>
      <c r="D85" s="8">
        <v>44777</v>
      </c>
      <c r="E85" s="6" t="s">
        <v>6</v>
      </c>
      <c r="F85" s="6" t="s">
        <v>7</v>
      </c>
    </row>
    <row r="86" spans="1:6" ht="15.75">
      <c r="A86" s="2" t="s">
        <v>2410</v>
      </c>
      <c r="B86" s="6" t="s">
        <v>928</v>
      </c>
      <c r="C86" s="7">
        <v>24.68</v>
      </c>
      <c r="D86" s="8">
        <v>44777</v>
      </c>
      <c r="E86" s="6" t="s">
        <v>6</v>
      </c>
      <c r="F86" s="6" t="s">
        <v>7</v>
      </c>
    </row>
    <row r="87" spans="1:6" ht="15.75">
      <c r="A87" s="2" t="s">
        <v>2386</v>
      </c>
      <c r="B87" s="6" t="s">
        <v>929</v>
      </c>
      <c r="C87" s="7">
        <v>261.36</v>
      </c>
      <c r="D87" s="8">
        <v>44777</v>
      </c>
      <c r="E87" s="6" t="s">
        <v>6</v>
      </c>
      <c r="F87" s="6" t="s">
        <v>7</v>
      </c>
    </row>
    <row r="88" spans="1:6" ht="15.75">
      <c r="A88" s="2" t="s">
        <v>2019</v>
      </c>
      <c r="B88" s="6" t="s">
        <v>930</v>
      </c>
      <c r="C88" s="7">
        <v>2350.43</v>
      </c>
      <c r="D88" s="8">
        <v>44777</v>
      </c>
      <c r="E88" s="6" t="s">
        <v>6</v>
      </c>
      <c r="F88" s="6" t="s">
        <v>7</v>
      </c>
    </row>
    <row r="89" spans="1:6" ht="15.75">
      <c r="A89" s="2" t="s">
        <v>2015</v>
      </c>
      <c r="B89" s="6" t="s">
        <v>941</v>
      </c>
      <c r="C89" s="7">
        <v>1694</v>
      </c>
      <c r="D89" s="8">
        <v>44777</v>
      </c>
      <c r="E89" s="6" t="s">
        <v>9</v>
      </c>
      <c r="F89" s="6" t="s">
        <v>10</v>
      </c>
    </row>
    <row r="90" spans="1:6" ht="15.75">
      <c r="A90" s="2" t="s">
        <v>2051</v>
      </c>
      <c r="B90" s="6" t="s">
        <v>942</v>
      </c>
      <c r="C90" s="7">
        <v>4114</v>
      </c>
      <c r="D90" s="8">
        <v>44777</v>
      </c>
      <c r="E90" s="6" t="s">
        <v>9</v>
      </c>
      <c r="F90" s="6" t="s">
        <v>10</v>
      </c>
    </row>
    <row r="91" spans="1:6" ht="15.75">
      <c r="A91" s="2" t="s">
        <v>2031</v>
      </c>
      <c r="B91" s="6" t="s">
        <v>943</v>
      </c>
      <c r="C91" s="7">
        <v>3527.76</v>
      </c>
      <c r="D91" s="8">
        <v>44777</v>
      </c>
      <c r="E91" s="6" t="s">
        <v>9</v>
      </c>
      <c r="F91" s="6" t="s">
        <v>10</v>
      </c>
    </row>
    <row r="92" spans="1:6" ht="15.75">
      <c r="A92" s="2" t="s">
        <v>2033</v>
      </c>
      <c r="B92" s="6" t="s">
        <v>944</v>
      </c>
      <c r="C92" s="7">
        <v>1167.65</v>
      </c>
      <c r="D92" s="8">
        <v>44777</v>
      </c>
      <c r="E92" s="6" t="s">
        <v>9</v>
      </c>
      <c r="F92" s="6" t="s">
        <v>10</v>
      </c>
    </row>
    <row r="93" spans="1:6" ht="15.75">
      <c r="A93" s="2" t="s">
        <v>2196</v>
      </c>
      <c r="B93" s="6" t="s">
        <v>945</v>
      </c>
      <c r="C93" s="7">
        <v>217.8</v>
      </c>
      <c r="D93" s="8">
        <v>44777</v>
      </c>
      <c r="E93" s="6" t="s">
        <v>9</v>
      </c>
      <c r="F93" s="6" t="s">
        <v>10</v>
      </c>
    </row>
    <row r="94" spans="1:6" ht="15.75">
      <c r="A94" s="2" t="s">
        <v>2031</v>
      </c>
      <c r="B94" s="6" t="s">
        <v>946</v>
      </c>
      <c r="C94" s="7">
        <v>2180.42</v>
      </c>
      <c r="D94" s="8">
        <v>44777</v>
      </c>
      <c r="E94" s="6" t="s">
        <v>9</v>
      </c>
      <c r="F94" s="6" t="s">
        <v>10</v>
      </c>
    </row>
    <row r="95" spans="1:6" ht="15.75">
      <c r="A95" s="2" t="s">
        <v>2411</v>
      </c>
      <c r="B95" s="6" t="s">
        <v>947</v>
      </c>
      <c r="C95" s="7">
        <v>900</v>
      </c>
      <c r="D95" s="8">
        <v>44777</v>
      </c>
      <c r="E95" s="6" t="s">
        <v>9</v>
      </c>
      <c r="F95" s="6" t="s">
        <v>10</v>
      </c>
    </row>
    <row r="96" spans="1:6" ht="15.75">
      <c r="A96" s="2" t="s">
        <v>2031</v>
      </c>
      <c r="B96" s="6" t="s">
        <v>948</v>
      </c>
      <c r="C96" s="7">
        <v>3085.5</v>
      </c>
      <c r="D96" s="8">
        <v>44777</v>
      </c>
      <c r="E96" s="6" t="s">
        <v>9</v>
      </c>
      <c r="F96" s="6" t="s">
        <v>10</v>
      </c>
    </row>
    <row r="97" spans="1:6" ht="15.75">
      <c r="A97" s="2" t="s">
        <v>2412</v>
      </c>
      <c r="B97" s="6" t="s">
        <v>957</v>
      </c>
      <c r="C97" s="7">
        <v>3000</v>
      </c>
      <c r="D97" s="8">
        <v>44777</v>
      </c>
      <c r="E97" s="6" t="s">
        <v>32</v>
      </c>
      <c r="F97" s="6" t="s">
        <v>615</v>
      </c>
    </row>
    <row r="98" spans="1:6" ht="15.75">
      <c r="A98" s="2" t="s">
        <v>2245</v>
      </c>
      <c r="B98" s="6" t="s">
        <v>958</v>
      </c>
      <c r="C98" s="7">
        <v>2904</v>
      </c>
      <c r="D98" s="8">
        <v>44777</v>
      </c>
      <c r="E98" s="6" t="s">
        <v>32</v>
      </c>
      <c r="F98" s="6" t="s">
        <v>615</v>
      </c>
    </row>
    <row r="99" spans="1:6" ht="15.75">
      <c r="A99" s="2" t="s">
        <v>2263</v>
      </c>
      <c r="B99" s="6" t="s">
        <v>971</v>
      </c>
      <c r="C99" s="7">
        <v>748.03</v>
      </c>
      <c r="D99" s="8">
        <v>44777</v>
      </c>
      <c r="E99" s="6" t="s">
        <v>11</v>
      </c>
      <c r="F99" s="6" t="s">
        <v>90</v>
      </c>
    </row>
    <row r="100" spans="1:6" ht="15.75">
      <c r="A100" s="2" t="s">
        <v>2220</v>
      </c>
      <c r="B100" s="6" t="s">
        <v>972</v>
      </c>
      <c r="C100" s="7">
        <v>1200</v>
      </c>
      <c r="D100" s="8">
        <v>44777</v>
      </c>
      <c r="E100" s="6" t="s">
        <v>11</v>
      </c>
      <c r="F100" s="6" t="s">
        <v>90</v>
      </c>
    </row>
    <row r="101" spans="1:6" ht="15.75">
      <c r="A101" s="2" t="s">
        <v>2184</v>
      </c>
      <c r="B101" s="6" t="s">
        <v>973</v>
      </c>
      <c r="C101" s="7">
        <v>3472.7</v>
      </c>
      <c r="D101" s="8">
        <v>44777</v>
      </c>
      <c r="E101" s="6" t="s">
        <v>11</v>
      </c>
      <c r="F101" s="6" t="s">
        <v>90</v>
      </c>
    </row>
    <row r="102" spans="1:6" ht="15.75">
      <c r="A102" s="2" t="s">
        <v>2381</v>
      </c>
      <c r="B102" s="6" t="s">
        <v>974</v>
      </c>
      <c r="C102" s="7">
        <v>180</v>
      </c>
      <c r="D102" s="8">
        <v>44777</v>
      </c>
      <c r="E102" s="6" t="s">
        <v>11</v>
      </c>
      <c r="F102" s="6" t="s">
        <v>90</v>
      </c>
    </row>
    <row r="103" spans="1:6" ht="15.75">
      <c r="A103" s="2" t="s">
        <v>2331</v>
      </c>
      <c r="B103" s="6" t="s">
        <v>975</v>
      </c>
      <c r="C103" s="7">
        <v>180</v>
      </c>
      <c r="D103" s="8">
        <v>44777</v>
      </c>
      <c r="E103" s="6" t="s">
        <v>11</v>
      </c>
      <c r="F103" s="6" t="s">
        <v>90</v>
      </c>
    </row>
    <row r="104" spans="1:6" ht="15.75">
      <c r="A104" s="2" t="s">
        <v>2413</v>
      </c>
      <c r="B104" s="6" t="s">
        <v>976</v>
      </c>
      <c r="C104" s="7">
        <v>600</v>
      </c>
      <c r="D104" s="8">
        <v>44777</v>
      </c>
      <c r="E104" s="6" t="s">
        <v>11</v>
      </c>
      <c r="F104" s="6" t="s">
        <v>90</v>
      </c>
    </row>
    <row r="105" spans="1:6" ht="15.75">
      <c r="A105" s="2" t="s">
        <v>2218</v>
      </c>
      <c r="B105" s="6" t="s">
        <v>977</v>
      </c>
      <c r="C105" s="7">
        <v>420</v>
      </c>
      <c r="D105" s="8">
        <v>44777</v>
      </c>
      <c r="E105" s="6" t="s">
        <v>11</v>
      </c>
      <c r="F105" s="6" t="s">
        <v>90</v>
      </c>
    </row>
    <row r="106" spans="1:6" ht="15.75">
      <c r="A106" s="2" t="s">
        <v>2222</v>
      </c>
      <c r="B106" s="6" t="s">
        <v>979</v>
      </c>
      <c r="C106" s="7">
        <v>290.4</v>
      </c>
      <c r="D106" s="8">
        <v>44777</v>
      </c>
      <c r="E106" s="6" t="s">
        <v>13</v>
      </c>
      <c r="F106" s="6" t="s">
        <v>616</v>
      </c>
    </row>
    <row r="107" spans="1:6" ht="15.75">
      <c r="A107" s="2" t="s">
        <v>2222</v>
      </c>
      <c r="B107" s="6" t="s">
        <v>980</v>
      </c>
      <c r="C107" s="7">
        <v>3691.71</v>
      </c>
      <c r="D107" s="8">
        <v>44777</v>
      </c>
      <c r="E107" s="6" t="s">
        <v>13</v>
      </c>
      <c r="F107" s="6" t="s">
        <v>616</v>
      </c>
    </row>
    <row r="108" spans="1:6" ht="15.75">
      <c r="A108" s="2" t="s">
        <v>2367</v>
      </c>
      <c r="B108" s="6" t="s">
        <v>983</v>
      </c>
      <c r="C108" s="7">
        <v>110</v>
      </c>
      <c r="D108" s="8">
        <v>44777</v>
      </c>
      <c r="E108" s="6" t="s">
        <v>14</v>
      </c>
      <c r="F108" s="6" t="s">
        <v>617</v>
      </c>
    </row>
    <row r="109" spans="1:6" ht="15.75">
      <c r="A109" s="2" t="s">
        <v>2100</v>
      </c>
      <c r="B109" s="6" t="s">
        <v>990</v>
      </c>
      <c r="C109" s="7">
        <v>96.29</v>
      </c>
      <c r="D109" s="8">
        <v>44777</v>
      </c>
      <c r="E109" s="6" t="s">
        <v>55</v>
      </c>
      <c r="F109" s="6" t="s">
        <v>92</v>
      </c>
    </row>
    <row r="110" spans="1:6" ht="15.75">
      <c r="A110" s="2" t="s">
        <v>2131</v>
      </c>
      <c r="B110" s="6" t="s">
        <v>991</v>
      </c>
      <c r="C110" s="7">
        <v>1566.95</v>
      </c>
      <c r="D110" s="8">
        <v>44777</v>
      </c>
      <c r="E110" s="6" t="s">
        <v>55</v>
      </c>
      <c r="F110" s="6" t="s">
        <v>92</v>
      </c>
    </row>
    <row r="111" spans="1:6" ht="15.75">
      <c r="A111" s="2" t="s">
        <v>2100</v>
      </c>
      <c r="B111" s="6" t="s">
        <v>992</v>
      </c>
      <c r="C111" s="7">
        <v>96.29</v>
      </c>
      <c r="D111" s="8">
        <v>44777</v>
      </c>
      <c r="E111" s="6" t="s">
        <v>55</v>
      </c>
      <c r="F111" s="6" t="s">
        <v>92</v>
      </c>
    </row>
    <row r="112" spans="1:6" ht="15.75">
      <c r="A112" s="2" t="s">
        <v>2084</v>
      </c>
      <c r="B112" s="6" t="s">
        <v>1009</v>
      </c>
      <c r="C112" s="7">
        <v>580.8</v>
      </c>
      <c r="D112" s="8">
        <v>44777</v>
      </c>
      <c r="E112" s="6" t="s">
        <v>16</v>
      </c>
      <c r="F112" s="6" t="s">
        <v>93</v>
      </c>
    </row>
    <row r="113" spans="1:6" ht="15.75">
      <c r="A113" s="2" t="s">
        <v>2053</v>
      </c>
      <c r="B113" s="6" t="s">
        <v>1010</v>
      </c>
      <c r="C113" s="7">
        <v>1339.49</v>
      </c>
      <c r="D113" s="8">
        <v>44777</v>
      </c>
      <c r="E113" s="6" t="s">
        <v>16</v>
      </c>
      <c r="F113" s="6" t="s">
        <v>93</v>
      </c>
    </row>
    <row r="114" spans="1:6" ht="15.75">
      <c r="A114" s="2" t="s">
        <v>2125</v>
      </c>
      <c r="B114" s="6" t="s">
        <v>1011</v>
      </c>
      <c r="C114" s="7">
        <v>1149.5</v>
      </c>
      <c r="D114" s="8">
        <v>44777</v>
      </c>
      <c r="E114" s="6" t="s">
        <v>16</v>
      </c>
      <c r="F114" s="6" t="s">
        <v>93</v>
      </c>
    </row>
    <row r="115" spans="1:6" ht="15.75">
      <c r="A115" s="2" t="s">
        <v>2036</v>
      </c>
      <c r="B115" s="6" t="s">
        <v>1012</v>
      </c>
      <c r="C115" s="7">
        <v>2178</v>
      </c>
      <c r="D115" s="8">
        <v>44777</v>
      </c>
      <c r="E115" s="6" t="s">
        <v>16</v>
      </c>
      <c r="F115" s="6" t="s">
        <v>93</v>
      </c>
    </row>
    <row r="116" spans="1:6" ht="15.75">
      <c r="A116" s="2" t="s">
        <v>2414</v>
      </c>
      <c r="B116" s="6" t="s">
        <v>1013</v>
      </c>
      <c r="C116" s="7">
        <v>1058.75</v>
      </c>
      <c r="D116" s="8">
        <v>44777</v>
      </c>
      <c r="E116" s="6" t="s">
        <v>16</v>
      </c>
      <c r="F116" s="6" t="s">
        <v>93</v>
      </c>
    </row>
    <row r="117" spans="1:6" ht="15.75">
      <c r="A117" s="2" t="s">
        <v>2415</v>
      </c>
      <c r="B117" s="6" t="s">
        <v>1014</v>
      </c>
      <c r="C117" s="7">
        <v>3993</v>
      </c>
      <c r="D117" s="8">
        <v>44777</v>
      </c>
      <c r="E117" s="6" t="s">
        <v>16</v>
      </c>
      <c r="F117" s="6" t="s">
        <v>93</v>
      </c>
    </row>
    <row r="118" spans="1:6" ht="15.75">
      <c r="A118" s="2" t="s">
        <v>2315</v>
      </c>
      <c r="B118" s="6" t="s">
        <v>1029</v>
      </c>
      <c r="C118" s="7">
        <v>423.5</v>
      </c>
      <c r="D118" s="8">
        <v>44777</v>
      </c>
      <c r="E118" s="6" t="s">
        <v>19</v>
      </c>
      <c r="F118" s="6" t="s">
        <v>20</v>
      </c>
    </row>
    <row r="119" spans="1:6" ht="15.75">
      <c r="A119" s="2" t="s">
        <v>2059</v>
      </c>
      <c r="B119" s="6" t="s">
        <v>1030</v>
      </c>
      <c r="C119" s="7">
        <v>665.5</v>
      </c>
      <c r="D119" s="8">
        <v>44777</v>
      </c>
      <c r="E119" s="6" t="s">
        <v>19</v>
      </c>
      <c r="F119" s="6" t="s">
        <v>20</v>
      </c>
    </row>
    <row r="120" spans="1:6" ht="15.75">
      <c r="A120" s="2" t="s">
        <v>2410</v>
      </c>
      <c r="B120" s="6" t="s">
        <v>1031</v>
      </c>
      <c r="C120" s="7">
        <v>1815</v>
      </c>
      <c r="D120" s="8">
        <v>44777</v>
      </c>
      <c r="E120" s="6" t="s">
        <v>19</v>
      </c>
      <c r="F120" s="6" t="s">
        <v>20</v>
      </c>
    </row>
    <row r="121" spans="1:6" ht="15.75">
      <c r="A121" s="2" t="s">
        <v>2039</v>
      </c>
      <c r="B121" s="6" t="s">
        <v>1032</v>
      </c>
      <c r="C121" s="7">
        <v>121</v>
      </c>
      <c r="D121" s="8">
        <v>44777</v>
      </c>
      <c r="E121" s="6" t="s">
        <v>19</v>
      </c>
      <c r="F121" s="6" t="s">
        <v>20</v>
      </c>
    </row>
    <row r="122" spans="1:6" ht="15.75">
      <c r="A122" s="2" t="s">
        <v>2253</v>
      </c>
      <c r="B122" s="6" t="s">
        <v>1033</v>
      </c>
      <c r="C122" s="7">
        <v>726</v>
      </c>
      <c r="D122" s="8">
        <v>44777</v>
      </c>
      <c r="E122" s="6" t="s">
        <v>19</v>
      </c>
      <c r="F122" s="6" t="s">
        <v>20</v>
      </c>
    </row>
    <row r="123" spans="1:6" ht="15.75">
      <c r="A123" s="2" t="s">
        <v>2254</v>
      </c>
      <c r="B123" s="6" t="s">
        <v>1041</v>
      </c>
      <c r="C123" s="7">
        <v>190134.26</v>
      </c>
      <c r="D123" s="8">
        <v>44777</v>
      </c>
      <c r="E123" s="6" t="s">
        <v>21</v>
      </c>
      <c r="F123" s="6" t="s">
        <v>620</v>
      </c>
    </row>
    <row r="124" spans="1:6" ht="15.75">
      <c r="A124" s="2" t="s">
        <v>2060</v>
      </c>
      <c r="B124" s="6" t="s">
        <v>1042</v>
      </c>
      <c r="C124" s="7">
        <v>15952.52</v>
      </c>
      <c r="D124" s="8">
        <v>44777</v>
      </c>
      <c r="E124" s="6" t="s">
        <v>21</v>
      </c>
      <c r="F124" s="6" t="s">
        <v>620</v>
      </c>
    </row>
    <row r="125" spans="1:6" ht="15.75">
      <c r="A125" s="2" t="s">
        <v>2205</v>
      </c>
      <c r="B125" s="6" t="s">
        <v>1052</v>
      </c>
      <c r="C125" s="7">
        <v>1089</v>
      </c>
      <c r="D125" s="8">
        <v>44777</v>
      </c>
      <c r="E125" s="6" t="s">
        <v>22</v>
      </c>
      <c r="F125" s="6" t="s">
        <v>54</v>
      </c>
    </row>
    <row r="126" spans="1:6" ht="15.75">
      <c r="A126" s="2" t="s">
        <v>2205</v>
      </c>
      <c r="B126" s="6" t="s">
        <v>1053</v>
      </c>
      <c r="C126" s="7">
        <v>1089</v>
      </c>
      <c r="D126" s="8">
        <v>44777</v>
      </c>
      <c r="E126" s="6" t="s">
        <v>22</v>
      </c>
      <c r="F126" s="6" t="s">
        <v>54</v>
      </c>
    </row>
    <row r="127" spans="1:6" ht="15.75">
      <c r="A127" s="2" t="s">
        <v>2093</v>
      </c>
      <c r="B127" s="6" t="s">
        <v>1054</v>
      </c>
      <c r="C127" s="7">
        <v>96.8</v>
      </c>
      <c r="D127" s="8">
        <v>44777</v>
      </c>
      <c r="E127" s="6" t="s">
        <v>22</v>
      </c>
      <c r="F127" s="6" t="s">
        <v>54</v>
      </c>
    </row>
    <row r="128" spans="1:6" ht="15.75">
      <c r="A128" s="2" t="s">
        <v>2125</v>
      </c>
      <c r="B128" s="6" t="s">
        <v>1055</v>
      </c>
      <c r="C128" s="7">
        <v>302.5</v>
      </c>
      <c r="D128" s="8">
        <v>44777</v>
      </c>
      <c r="E128" s="6" t="s">
        <v>22</v>
      </c>
      <c r="F128" s="6" t="s">
        <v>54</v>
      </c>
    </row>
    <row r="129" spans="1:6" ht="15.75">
      <c r="A129" s="2" t="s">
        <v>2416</v>
      </c>
      <c r="B129" s="6" t="s">
        <v>1056</v>
      </c>
      <c r="C129" s="7">
        <v>5566</v>
      </c>
      <c r="D129" s="8">
        <v>44777</v>
      </c>
      <c r="E129" s="6" t="s">
        <v>22</v>
      </c>
      <c r="F129" s="6" t="s">
        <v>54</v>
      </c>
    </row>
    <row r="130" spans="1:6" ht="15.75">
      <c r="A130" s="2" t="s">
        <v>2093</v>
      </c>
      <c r="B130" s="6" t="s">
        <v>1057</v>
      </c>
      <c r="C130" s="7">
        <v>1960.2</v>
      </c>
      <c r="D130" s="8">
        <v>44777</v>
      </c>
      <c r="E130" s="6" t="s">
        <v>22</v>
      </c>
      <c r="F130" s="6" t="s">
        <v>54</v>
      </c>
    </row>
    <row r="131" spans="1:6" ht="15.75">
      <c r="A131" s="2" t="s">
        <v>2174</v>
      </c>
      <c r="B131" s="6" t="s">
        <v>1062</v>
      </c>
      <c r="C131" s="7">
        <v>60.01</v>
      </c>
      <c r="D131" s="8">
        <v>44777</v>
      </c>
      <c r="E131" s="6" t="s">
        <v>23</v>
      </c>
      <c r="F131" s="6" t="s">
        <v>24</v>
      </c>
    </row>
    <row r="132" spans="1:6" ht="15.75">
      <c r="A132" s="2" t="s">
        <v>2064</v>
      </c>
      <c r="B132" s="6" t="s">
        <v>1066</v>
      </c>
      <c r="C132" s="7">
        <v>442.26</v>
      </c>
      <c r="D132" s="8">
        <v>44777</v>
      </c>
      <c r="E132" s="6" t="s">
        <v>25</v>
      </c>
      <c r="F132" s="6" t="s">
        <v>622</v>
      </c>
    </row>
    <row r="133" spans="1:6" ht="15.75">
      <c r="A133" s="2" t="s">
        <v>2023</v>
      </c>
      <c r="B133" s="6" t="s">
        <v>1078</v>
      </c>
      <c r="C133" s="7">
        <v>110.7</v>
      </c>
      <c r="D133" s="8">
        <v>44777</v>
      </c>
      <c r="E133" s="6" t="s">
        <v>27</v>
      </c>
      <c r="F133" s="6" t="s">
        <v>28</v>
      </c>
    </row>
    <row r="134" spans="1:6" ht="15.75">
      <c r="A134" s="2" t="s">
        <v>2023</v>
      </c>
      <c r="B134" s="6" t="s">
        <v>1079</v>
      </c>
      <c r="C134" s="7">
        <v>232.12</v>
      </c>
      <c r="D134" s="8">
        <v>44777</v>
      </c>
      <c r="E134" s="6" t="s">
        <v>27</v>
      </c>
      <c r="F134" s="6" t="s">
        <v>28</v>
      </c>
    </row>
    <row r="135" spans="1:6" ht="15.75">
      <c r="A135" s="2" t="s">
        <v>2023</v>
      </c>
      <c r="B135" s="6" t="s">
        <v>1080</v>
      </c>
      <c r="C135" s="7">
        <v>110.85</v>
      </c>
      <c r="D135" s="8">
        <v>44777</v>
      </c>
      <c r="E135" s="6" t="s">
        <v>27</v>
      </c>
      <c r="F135" s="6" t="s">
        <v>28</v>
      </c>
    </row>
    <row r="136" spans="1:6" ht="15.75">
      <c r="A136" s="2" t="s">
        <v>2023</v>
      </c>
      <c r="B136" s="6" t="s">
        <v>1081</v>
      </c>
      <c r="C136" s="7">
        <v>327.04</v>
      </c>
      <c r="D136" s="8">
        <v>44777</v>
      </c>
      <c r="E136" s="6" t="s">
        <v>27</v>
      </c>
      <c r="F136" s="6" t="s">
        <v>28</v>
      </c>
    </row>
    <row r="137" spans="1:6" ht="15.75">
      <c r="A137" s="2" t="s">
        <v>2023</v>
      </c>
      <c r="B137" s="6" t="s">
        <v>1082</v>
      </c>
      <c r="C137" s="7">
        <v>134.3</v>
      </c>
      <c r="D137" s="8">
        <v>44777</v>
      </c>
      <c r="E137" s="6" t="s">
        <v>27</v>
      </c>
      <c r="F137" s="6" t="s">
        <v>28</v>
      </c>
    </row>
    <row r="138" spans="1:6" ht="15.75">
      <c r="A138" s="2" t="s">
        <v>2417</v>
      </c>
      <c r="B138" s="6" t="s">
        <v>1087</v>
      </c>
      <c r="C138" s="7">
        <v>300</v>
      </c>
      <c r="D138" s="8">
        <v>44777</v>
      </c>
      <c r="E138" s="6" t="s">
        <v>29</v>
      </c>
      <c r="F138" s="6" t="s">
        <v>625</v>
      </c>
    </row>
    <row r="139" spans="1:6" ht="15.75">
      <c r="A139" s="2" t="s">
        <v>2418</v>
      </c>
      <c r="B139" s="6" t="s">
        <v>1088</v>
      </c>
      <c r="C139" s="7">
        <v>302.5</v>
      </c>
      <c r="D139" s="8">
        <v>44777</v>
      </c>
      <c r="E139" s="6" t="s">
        <v>29</v>
      </c>
      <c r="F139" s="6" t="s">
        <v>625</v>
      </c>
    </row>
    <row r="140" spans="1:6" ht="15.75">
      <c r="A140" s="2" t="s">
        <v>2073</v>
      </c>
      <c r="B140" s="6" t="s">
        <v>1098</v>
      </c>
      <c r="C140" s="7">
        <v>4712.65</v>
      </c>
      <c r="D140" s="8">
        <v>44777</v>
      </c>
      <c r="E140" s="6" t="s">
        <v>89</v>
      </c>
      <c r="F140" s="6" t="s">
        <v>101</v>
      </c>
    </row>
    <row r="141" spans="1:6" ht="15.75">
      <c r="A141" s="2" t="s">
        <v>2419</v>
      </c>
      <c r="B141" s="6" t="s">
        <v>1091</v>
      </c>
      <c r="C141" s="7">
        <v>68.21</v>
      </c>
      <c r="D141" s="8">
        <v>44785</v>
      </c>
      <c r="E141" s="6" t="s">
        <v>29</v>
      </c>
      <c r="F141" s="6" t="s">
        <v>625</v>
      </c>
    </row>
    <row r="142" spans="1:6" ht="15.75">
      <c r="A142" s="2" t="s">
        <v>2291</v>
      </c>
      <c r="B142" s="6" t="s">
        <v>1092</v>
      </c>
      <c r="C142" s="7">
        <v>48.79</v>
      </c>
      <c r="D142" s="8">
        <v>44785</v>
      </c>
      <c r="E142" s="6" t="s">
        <v>29</v>
      </c>
      <c r="F142" s="6" t="s">
        <v>625</v>
      </c>
    </row>
    <row r="143" spans="1:6" ht="15.75">
      <c r="A143" s="2" t="s">
        <v>2445</v>
      </c>
      <c r="B143" s="6" t="s">
        <v>1093</v>
      </c>
      <c r="C143" s="7">
        <v>605</v>
      </c>
      <c r="D143" s="8">
        <v>44785</v>
      </c>
      <c r="E143" s="6" t="s">
        <v>29</v>
      </c>
      <c r="F143" s="6" t="s">
        <v>625</v>
      </c>
    </row>
    <row r="144" spans="1:6" ht="15.75">
      <c r="A144" s="2" t="s">
        <v>2420</v>
      </c>
      <c r="B144" s="6" t="s">
        <v>1094</v>
      </c>
      <c r="C144" s="7">
        <v>200.26</v>
      </c>
      <c r="D144" s="8">
        <v>44785</v>
      </c>
      <c r="E144" s="6" t="s">
        <v>29</v>
      </c>
      <c r="F144" s="6" t="s">
        <v>625</v>
      </c>
    </row>
    <row r="145" spans="1:6" ht="15.75">
      <c r="A145" s="2" t="s">
        <v>2421</v>
      </c>
      <c r="B145" s="6" t="s">
        <v>931</v>
      </c>
      <c r="C145" s="7">
        <v>6</v>
      </c>
      <c r="D145" s="8">
        <v>44786</v>
      </c>
      <c r="E145" s="6" t="s">
        <v>6</v>
      </c>
      <c r="F145" s="6" t="s">
        <v>7</v>
      </c>
    </row>
    <row r="146" spans="1:6" ht="15.75">
      <c r="A146" s="2" t="s">
        <v>2409</v>
      </c>
      <c r="B146" s="6" t="s">
        <v>932</v>
      </c>
      <c r="C146" s="7">
        <v>588.67</v>
      </c>
      <c r="D146" s="8">
        <v>44786</v>
      </c>
      <c r="E146" s="6" t="s">
        <v>6</v>
      </c>
      <c r="F146" s="6" t="s">
        <v>7</v>
      </c>
    </row>
    <row r="147" spans="1:6" ht="15.75">
      <c r="A147" s="2" t="s">
        <v>2032</v>
      </c>
      <c r="B147" s="6" t="s">
        <v>949</v>
      </c>
      <c r="C147" s="7">
        <v>3751</v>
      </c>
      <c r="D147" s="8">
        <v>44786</v>
      </c>
      <c r="E147" s="6" t="s">
        <v>9</v>
      </c>
      <c r="F147" s="6" t="s">
        <v>10</v>
      </c>
    </row>
    <row r="148" spans="1:6" ht="15.75">
      <c r="A148" s="2" t="s">
        <v>2077</v>
      </c>
      <c r="B148" s="6" t="s">
        <v>950</v>
      </c>
      <c r="C148" s="7">
        <v>476.98</v>
      </c>
      <c r="D148" s="8">
        <v>44786</v>
      </c>
      <c r="E148" s="6" t="s">
        <v>9</v>
      </c>
      <c r="F148" s="6" t="s">
        <v>10</v>
      </c>
    </row>
    <row r="149" spans="1:6" ht="15.75">
      <c r="A149" s="2" t="s">
        <v>2032</v>
      </c>
      <c r="B149" s="6" t="s">
        <v>951</v>
      </c>
      <c r="C149" s="7">
        <v>3751</v>
      </c>
      <c r="D149" s="8">
        <v>44786</v>
      </c>
      <c r="E149" s="6" t="s">
        <v>9</v>
      </c>
      <c r="F149" s="6" t="s">
        <v>10</v>
      </c>
    </row>
    <row r="150" spans="1:6" ht="15.75">
      <c r="A150" s="2" t="s">
        <v>2033</v>
      </c>
      <c r="B150" s="6" t="s">
        <v>952</v>
      </c>
      <c r="C150" s="7">
        <v>804.65</v>
      </c>
      <c r="D150" s="8">
        <v>44786</v>
      </c>
      <c r="E150" s="6" t="s">
        <v>9</v>
      </c>
      <c r="F150" s="6" t="s">
        <v>10</v>
      </c>
    </row>
    <row r="151" spans="1:6" ht="15.75">
      <c r="A151" s="2" t="s">
        <v>2033</v>
      </c>
      <c r="B151" s="6" t="s">
        <v>953</v>
      </c>
      <c r="C151" s="7">
        <v>1633.5</v>
      </c>
      <c r="D151" s="8">
        <v>44786</v>
      </c>
      <c r="E151" s="6" t="s">
        <v>9</v>
      </c>
      <c r="F151" s="6" t="s">
        <v>10</v>
      </c>
    </row>
    <row r="152" spans="1:6" ht="15.75">
      <c r="A152" s="2" t="s">
        <v>2368</v>
      </c>
      <c r="B152" s="6" t="s">
        <v>984</v>
      </c>
      <c r="C152" s="7">
        <v>363</v>
      </c>
      <c r="D152" s="8">
        <v>44786</v>
      </c>
      <c r="E152" s="6" t="s">
        <v>14</v>
      </c>
      <c r="F152" s="6" t="s">
        <v>617</v>
      </c>
    </row>
    <row r="153" spans="1:6" ht="15.75">
      <c r="A153" s="2" t="s">
        <v>2083</v>
      </c>
      <c r="B153" s="6" t="s">
        <v>985</v>
      </c>
      <c r="C153" s="7">
        <v>14192.21</v>
      </c>
      <c r="D153" s="8">
        <v>44786</v>
      </c>
      <c r="E153" s="6" t="s">
        <v>41</v>
      </c>
      <c r="F153" s="6" t="s">
        <v>618</v>
      </c>
    </row>
    <row r="154" spans="1:6" ht="15.75">
      <c r="A154" s="2" t="s">
        <v>2130</v>
      </c>
      <c r="B154" s="6" t="s">
        <v>993</v>
      </c>
      <c r="C154" s="7">
        <v>363</v>
      </c>
      <c r="D154" s="8">
        <v>44786</v>
      </c>
      <c r="E154" s="6" t="s">
        <v>55</v>
      </c>
      <c r="F154" s="6" t="s">
        <v>92</v>
      </c>
    </row>
    <row r="155" spans="1:6" ht="15.75">
      <c r="A155" s="2" t="s">
        <v>2188</v>
      </c>
      <c r="B155" s="6" t="s">
        <v>1015</v>
      </c>
      <c r="C155" s="7">
        <v>678.66</v>
      </c>
      <c r="D155" s="8">
        <v>44786</v>
      </c>
      <c r="E155" s="6" t="s">
        <v>16</v>
      </c>
      <c r="F155" s="6" t="s">
        <v>93</v>
      </c>
    </row>
    <row r="156" spans="1:6" ht="15.75">
      <c r="A156" s="2" t="s">
        <v>2056</v>
      </c>
      <c r="B156" s="6" t="s">
        <v>1016</v>
      </c>
      <c r="C156" s="7">
        <v>605</v>
      </c>
      <c r="D156" s="8">
        <v>44786</v>
      </c>
      <c r="E156" s="6" t="s">
        <v>16</v>
      </c>
      <c r="F156" s="6" t="s">
        <v>93</v>
      </c>
    </row>
    <row r="157" spans="1:6" ht="15.75">
      <c r="A157" s="2" t="s">
        <v>2101</v>
      </c>
      <c r="B157" s="6" t="s">
        <v>1017</v>
      </c>
      <c r="C157" s="7">
        <v>1052.7</v>
      </c>
      <c r="D157" s="8">
        <v>44786</v>
      </c>
      <c r="E157" s="6" t="s">
        <v>16</v>
      </c>
      <c r="F157" s="6" t="s">
        <v>93</v>
      </c>
    </row>
    <row r="158" spans="1:6" ht="15.75">
      <c r="A158" s="2" t="s">
        <v>2422</v>
      </c>
      <c r="B158" s="6" t="s">
        <v>1018</v>
      </c>
      <c r="C158" s="7">
        <v>1210</v>
      </c>
      <c r="D158" s="8">
        <v>44786</v>
      </c>
      <c r="E158" s="6" t="s">
        <v>16</v>
      </c>
      <c r="F158" s="6" t="s">
        <v>93</v>
      </c>
    </row>
    <row r="159" spans="1:6" ht="15.75">
      <c r="A159" s="2" t="s">
        <v>2415</v>
      </c>
      <c r="B159" s="6" t="s">
        <v>1019</v>
      </c>
      <c r="C159" s="7">
        <v>786.5</v>
      </c>
      <c r="D159" s="8">
        <v>44786</v>
      </c>
      <c r="E159" s="6" t="s">
        <v>16</v>
      </c>
      <c r="F159" s="6" t="s">
        <v>93</v>
      </c>
    </row>
    <row r="160" spans="1:6" ht="15.75">
      <c r="A160" s="2" t="s">
        <v>2226</v>
      </c>
      <c r="B160" s="6" t="s">
        <v>1020</v>
      </c>
      <c r="C160" s="7">
        <v>4870.25</v>
      </c>
      <c r="D160" s="8">
        <v>44786</v>
      </c>
      <c r="E160" s="6" t="s">
        <v>16</v>
      </c>
      <c r="F160" s="6" t="s">
        <v>93</v>
      </c>
    </row>
    <row r="161" spans="1:6" ht="15.75">
      <c r="A161" s="2" t="s">
        <v>2055</v>
      </c>
      <c r="B161" s="6" t="s">
        <v>1021</v>
      </c>
      <c r="C161" s="7">
        <v>423.5</v>
      </c>
      <c r="D161" s="8">
        <v>44786</v>
      </c>
      <c r="E161" s="6" t="s">
        <v>16</v>
      </c>
      <c r="F161" s="6" t="s">
        <v>93</v>
      </c>
    </row>
    <row r="162" spans="1:6" ht="15.75">
      <c r="A162" s="2" t="s">
        <v>2265</v>
      </c>
      <c r="B162" s="6" t="s">
        <v>1022</v>
      </c>
      <c r="C162" s="7">
        <v>868.5</v>
      </c>
      <c r="D162" s="8">
        <v>44786</v>
      </c>
      <c r="E162" s="6" t="s">
        <v>16</v>
      </c>
      <c r="F162" s="6" t="s">
        <v>93</v>
      </c>
    </row>
    <row r="163" spans="1:6" ht="15.75">
      <c r="A163" s="2" t="s">
        <v>2069</v>
      </c>
      <c r="B163" s="6" t="s">
        <v>1023</v>
      </c>
      <c r="C163" s="7">
        <v>2102.5</v>
      </c>
      <c r="D163" s="8">
        <v>44786</v>
      </c>
      <c r="E163" s="6" t="s">
        <v>16</v>
      </c>
      <c r="F163" s="6" t="s">
        <v>93</v>
      </c>
    </row>
    <row r="164" spans="1:6" ht="15.75">
      <c r="A164" s="2" t="s">
        <v>2058</v>
      </c>
      <c r="B164" s="6" t="s">
        <v>1024</v>
      </c>
      <c r="C164" s="7">
        <v>577</v>
      </c>
      <c r="D164" s="8">
        <v>44786</v>
      </c>
      <c r="E164" s="6" t="s">
        <v>16</v>
      </c>
      <c r="F164" s="6" t="s">
        <v>93</v>
      </c>
    </row>
    <row r="165" spans="1:6" ht="15.75">
      <c r="A165" s="2" t="s">
        <v>2056</v>
      </c>
      <c r="B165" s="6" t="s">
        <v>1025</v>
      </c>
      <c r="C165" s="7">
        <v>605</v>
      </c>
      <c r="D165" s="8">
        <v>44786</v>
      </c>
      <c r="E165" s="6" t="s">
        <v>16</v>
      </c>
      <c r="F165" s="6" t="s">
        <v>93</v>
      </c>
    </row>
    <row r="166" spans="1:6" ht="15.75">
      <c r="A166" s="2" t="s">
        <v>2423</v>
      </c>
      <c r="B166" s="6" t="s">
        <v>1026</v>
      </c>
      <c r="C166" s="7">
        <v>2783</v>
      </c>
      <c r="D166" s="8">
        <v>44786</v>
      </c>
      <c r="E166" s="6" t="s">
        <v>17</v>
      </c>
      <c r="F166" s="6" t="s">
        <v>18</v>
      </c>
    </row>
    <row r="167" spans="1:6" ht="15.75">
      <c r="A167" s="2" t="s">
        <v>2255</v>
      </c>
      <c r="B167" s="6" t="s">
        <v>1046</v>
      </c>
      <c r="C167" s="7">
        <v>10226.5</v>
      </c>
      <c r="D167" s="8">
        <v>44786</v>
      </c>
      <c r="E167" s="6" t="s">
        <v>46</v>
      </c>
      <c r="F167" s="6" t="s">
        <v>47</v>
      </c>
    </row>
    <row r="168" spans="1:6" ht="15.75">
      <c r="A168" s="2" t="s">
        <v>2444</v>
      </c>
      <c r="B168" s="6" t="s">
        <v>1058</v>
      </c>
      <c r="C168" s="7">
        <v>1949.67</v>
      </c>
      <c r="D168" s="8">
        <v>44786</v>
      </c>
      <c r="E168" s="6" t="s">
        <v>22</v>
      </c>
      <c r="F168" s="6" t="s">
        <v>54</v>
      </c>
    </row>
    <row r="169" spans="1:6" ht="15.75">
      <c r="A169" s="2" t="s">
        <v>2063</v>
      </c>
      <c r="B169" s="6" t="s">
        <v>1065</v>
      </c>
      <c r="C169" s="7">
        <v>26592.06</v>
      </c>
      <c r="D169" s="8">
        <v>44786</v>
      </c>
      <c r="E169" s="6" t="s">
        <v>34</v>
      </c>
      <c r="F169" s="6" t="s">
        <v>621</v>
      </c>
    </row>
    <row r="170" spans="1:6" ht="15.75">
      <c r="A170" s="2" t="s">
        <v>2065</v>
      </c>
      <c r="B170" s="6" t="s">
        <v>1067</v>
      </c>
      <c r="C170" s="7">
        <v>78779.87</v>
      </c>
      <c r="D170" s="8">
        <v>44786</v>
      </c>
      <c r="E170" s="6" t="s">
        <v>40</v>
      </c>
      <c r="F170" s="6" t="s">
        <v>623</v>
      </c>
    </row>
    <row r="171" spans="1:6" ht="15.75">
      <c r="A171" s="2" t="s">
        <v>2106</v>
      </c>
      <c r="B171" s="6" t="s">
        <v>1083</v>
      </c>
      <c r="C171" s="7">
        <v>147.88</v>
      </c>
      <c r="D171" s="8">
        <v>44786</v>
      </c>
      <c r="E171" s="6" t="s">
        <v>27</v>
      </c>
      <c r="F171" s="6" t="s">
        <v>28</v>
      </c>
    </row>
    <row r="172" spans="1:6" ht="15.75">
      <c r="A172" s="2" t="s">
        <v>2023</v>
      </c>
      <c r="B172" s="6" t="s">
        <v>1084</v>
      </c>
      <c r="C172" s="7">
        <v>49.5</v>
      </c>
      <c r="D172" s="8">
        <v>44786</v>
      </c>
      <c r="E172" s="6" t="s">
        <v>27</v>
      </c>
      <c r="F172" s="6" t="s">
        <v>28</v>
      </c>
    </row>
    <row r="173" spans="1:6" ht="15.75">
      <c r="A173" s="2" t="s">
        <v>2424</v>
      </c>
      <c r="B173" s="6" t="s">
        <v>1089</v>
      </c>
      <c r="C173" s="7">
        <v>181.5</v>
      </c>
      <c r="D173" s="8">
        <v>44786</v>
      </c>
      <c r="E173" s="6" t="s">
        <v>29</v>
      </c>
      <c r="F173" s="6" t="s">
        <v>625</v>
      </c>
    </row>
    <row r="174" spans="1:6" ht="15.75">
      <c r="A174" s="2" t="s">
        <v>2425</v>
      </c>
      <c r="B174" s="6" t="s">
        <v>1090</v>
      </c>
      <c r="C174" s="7">
        <v>5173.42</v>
      </c>
      <c r="D174" s="8">
        <v>44786</v>
      </c>
      <c r="E174" s="6" t="s">
        <v>29</v>
      </c>
      <c r="F174" s="6" t="s">
        <v>625</v>
      </c>
    </row>
    <row r="175" spans="1:6" ht="15.75">
      <c r="A175" s="2" t="s">
        <v>2370</v>
      </c>
      <c r="B175" s="6" t="s">
        <v>1096</v>
      </c>
      <c r="C175" s="7">
        <v>45123.25</v>
      </c>
      <c r="D175" s="8">
        <v>44786</v>
      </c>
      <c r="E175" s="6" t="s">
        <v>36</v>
      </c>
      <c r="F175" s="6" t="s">
        <v>626</v>
      </c>
    </row>
    <row r="176" spans="1:6" ht="15.75">
      <c r="A176" s="2" t="s">
        <v>2426</v>
      </c>
      <c r="B176" s="6" t="s">
        <v>933</v>
      </c>
      <c r="C176" s="7">
        <v>127.15</v>
      </c>
      <c r="D176" s="8">
        <v>44795</v>
      </c>
      <c r="E176" s="6" t="s">
        <v>6</v>
      </c>
      <c r="F176" s="6" t="s">
        <v>7</v>
      </c>
    </row>
    <row r="177" spans="1:6" ht="15.75">
      <c r="A177" s="2" t="s">
        <v>2105</v>
      </c>
      <c r="B177" s="6" t="s">
        <v>1063</v>
      </c>
      <c r="C177" s="7">
        <v>40.49</v>
      </c>
      <c r="D177" s="8">
        <v>44795</v>
      </c>
      <c r="E177" s="6" t="s">
        <v>23</v>
      </c>
      <c r="F177" s="6" t="s">
        <v>24</v>
      </c>
    </row>
    <row r="178" spans="1:6" ht="15.75">
      <c r="A178" s="2" t="s">
        <v>2105</v>
      </c>
      <c r="B178" s="6" t="s">
        <v>1064</v>
      </c>
      <c r="C178" s="7">
        <v>11.7</v>
      </c>
      <c r="D178" s="8">
        <v>44795</v>
      </c>
      <c r="E178" s="6" t="s">
        <v>23</v>
      </c>
      <c r="F178" s="6" t="s">
        <v>24</v>
      </c>
    </row>
    <row r="179" spans="1:6" ht="15.75">
      <c r="A179" s="2" t="s">
        <v>2129</v>
      </c>
      <c r="B179" s="6" t="s">
        <v>1097</v>
      </c>
      <c r="C179" s="7">
        <v>63861.22</v>
      </c>
      <c r="D179" s="8">
        <v>44803</v>
      </c>
      <c r="E179" s="6" t="s">
        <v>85</v>
      </c>
      <c r="F179" s="6" t="s">
        <v>97</v>
      </c>
    </row>
    <row r="180" spans="1:6" ht="15.75">
      <c r="A180" s="2" t="s">
        <v>2129</v>
      </c>
      <c r="B180" s="6" t="s">
        <v>1097</v>
      </c>
      <c r="C180" s="7">
        <v>90162.3</v>
      </c>
      <c r="D180" s="8">
        <v>44803</v>
      </c>
      <c r="E180" s="6" t="s">
        <v>86</v>
      </c>
      <c r="F180" s="6" t="s">
        <v>98</v>
      </c>
    </row>
    <row r="181" spans="1:6" ht="15.75">
      <c r="A181" s="2" t="s">
        <v>2129</v>
      </c>
      <c r="B181" s="6" t="s">
        <v>1097</v>
      </c>
      <c r="C181" s="7">
        <v>13878.27</v>
      </c>
      <c r="D181" s="8">
        <v>44803</v>
      </c>
      <c r="E181" s="6" t="s">
        <v>87</v>
      </c>
      <c r="F181" s="6" t="s">
        <v>99</v>
      </c>
    </row>
    <row r="182" spans="1:6" ht="15.75">
      <c r="A182" s="2" t="s">
        <v>2129</v>
      </c>
      <c r="B182" s="6" t="s">
        <v>1097</v>
      </c>
      <c r="C182" s="7">
        <v>63295.24</v>
      </c>
      <c r="D182" s="8">
        <v>44803</v>
      </c>
      <c r="E182" s="6" t="s">
        <v>88</v>
      </c>
      <c r="F182" s="6" t="s">
        <v>100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11.19921875" defaultRowHeight="14.25"/>
  <cols>
    <col min="1" max="1" width="44.09765625" style="2" bestFit="1" customWidth="1"/>
    <col min="2" max="2" width="20" style="2" bestFit="1" customWidth="1"/>
    <col min="3" max="3" width="21.3984375" style="2" bestFit="1" customWidth="1"/>
    <col min="4" max="4" width="10.3984375" style="2" bestFit="1" customWidth="1"/>
    <col min="5" max="5" width="20.09765625" style="2" bestFit="1" customWidth="1"/>
    <col min="6" max="6" width="28" style="2" bestFit="1" customWidth="1"/>
    <col min="7" max="7" width="11" style="2" customWidth="1"/>
    <col min="8" max="16384" width="11" style="2" customWidth="1"/>
  </cols>
  <sheetData>
    <row r="1" spans="1:6" ht="15.75">
      <c r="A1" s="1" t="s">
        <v>0</v>
      </c>
      <c r="B1" s="1" t="s">
        <v>1</v>
      </c>
      <c r="C1" s="5" t="s">
        <v>38</v>
      </c>
      <c r="D1" s="1" t="s">
        <v>39</v>
      </c>
      <c r="E1" s="1" t="s">
        <v>4</v>
      </c>
      <c r="F1" s="1" t="s">
        <v>5</v>
      </c>
    </row>
    <row r="2" spans="1:6" ht="15.75">
      <c r="A2" s="2" t="s">
        <v>2428</v>
      </c>
      <c r="B2" s="6" t="s">
        <v>262</v>
      </c>
      <c r="C2" s="9">
        <v>275.13</v>
      </c>
      <c r="D2" s="8">
        <v>44774</v>
      </c>
      <c r="E2" s="6" t="s">
        <v>57</v>
      </c>
      <c r="F2" s="6" t="s">
        <v>161</v>
      </c>
    </row>
    <row r="3" spans="1:6" ht="15.75">
      <c r="A3" s="2" t="s">
        <v>2151</v>
      </c>
      <c r="B3" s="6" t="s">
        <v>264</v>
      </c>
      <c r="C3" s="9">
        <v>700000</v>
      </c>
      <c r="D3" s="8">
        <v>44776</v>
      </c>
      <c r="E3" s="6" t="s">
        <v>125</v>
      </c>
      <c r="F3" s="6" t="s">
        <v>128</v>
      </c>
    </row>
    <row r="4" spans="1:6" ht="15.75">
      <c r="A4" s="2" t="s">
        <v>2428</v>
      </c>
      <c r="B4" s="6" t="s">
        <v>260</v>
      </c>
      <c r="C4" s="9">
        <v>20</v>
      </c>
      <c r="D4" s="8">
        <v>44796</v>
      </c>
      <c r="E4" s="6" t="s">
        <v>123</v>
      </c>
      <c r="F4" s="6" t="s">
        <v>126</v>
      </c>
    </row>
    <row r="5" spans="1:6" ht="15.75">
      <c r="A5" s="2" t="s">
        <v>2427</v>
      </c>
      <c r="B5" s="6" t="s">
        <v>263</v>
      </c>
      <c r="C5" s="9">
        <v>687.82</v>
      </c>
      <c r="D5" s="8">
        <v>44796</v>
      </c>
      <c r="E5" s="6" t="s">
        <v>57</v>
      </c>
      <c r="F5" s="6" t="s">
        <v>161</v>
      </c>
    </row>
    <row r="6" spans="1:6" ht="15.75">
      <c r="A6" s="2" t="s">
        <v>2427</v>
      </c>
      <c r="B6" s="6" t="s">
        <v>263</v>
      </c>
      <c r="C6" s="9">
        <v>68.79</v>
      </c>
      <c r="D6" s="8">
        <v>44796</v>
      </c>
      <c r="E6" s="6" t="s">
        <v>124</v>
      </c>
      <c r="F6" s="6" t="s">
        <v>127</v>
      </c>
    </row>
    <row r="7" spans="1:6" ht="15.75">
      <c r="A7" s="2" t="s">
        <v>2429</v>
      </c>
      <c r="B7" s="6" t="s">
        <v>256</v>
      </c>
      <c r="C7" s="9">
        <v>21.63</v>
      </c>
      <c r="D7" s="8">
        <v>44801</v>
      </c>
      <c r="E7" s="6" t="s">
        <v>105</v>
      </c>
      <c r="F7" s="6" t="s">
        <v>106</v>
      </c>
    </row>
    <row r="8" spans="1:6" ht="15.75">
      <c r="A8" s="2" t="s">
        <v>2201</v>
      </c>
      <c r="B8" s="6" t="s">
        <v>261</v>
      </c>
      <c r="C8" s="9">
        <v>20</v>
      </c>
      <c r="D8" s="8">
        <v>44802</v>
      </c>
      <c r="E8" s="6" t="s">
        <v>123</v>
      </c>
      <c r="F8" s="6" t="s">
        <v>126</v>
      </c>
    </row>
    <row r="9" spans="1:6" ht="15.75">
      <c r="A9" s="2" t="s">
        <v>2201</v>
      </c>
      <c r="B9" s="6" t="s">
        <v>261</v>
      </c>
      <c r="C9" s="9">
        <v>192.59</v>
      </c>
      <c r="D9" s="8">
        <v>44802</v>
      </c>
      <c r="E9" s="6" t="s">
        <v>124</v>
      </c>
      <c r="F9" s="6" t="s">
        <v>127</v>
      </c>
    </row>
    <row r="10" spans="1:6" ht="15.75">
      <c r="A10" s="2" t="s">
        <v>2430</v>
      </c>
      <c r="B10" s="6" t="s">
        <v>257</v>
      </c>
      <c r="C10" s="9">
        <v>262.33</v>
      </c>
      <c r="D10" s="8">
        <v>44804</v>
      </c>
      <c r="E10" s="6" t="s">
        <v>105</v>
      </c>
      <c r="F10" s="6" t="s">
        <v>106</v>
      </c>
    </row>
    <row r="11" spans="1:6" ht="15.75">
      <c r="A11" s="2" t="s">
        <v>2150</v>
      </c>
      <c r="B11" s="6" t="s">
        <v>258</v>
      </c>
      <c r="C11" s="9">
        <v>29.97</v>
      </c>
      <c r="D11" s="8">
        <v>44804</v>
      </c>
      <c r="E11" s="6" t="s">
        <v>105</v>
      </c>
      <c r="F11" s="6" t="s">
        <v>106</v>
      </c>
    </row>
    <row r="12" spans="1:6" ht="15.75">
      <c r="A12" s="2" t="s">
        <v>2431</v>
      </c>
      <c r="B12" s="6" t="s">
        <v>259</v>
      </c>
      <c r="C12" s="9">
        <v>1614.6</v>
      </c>
      <c r="D12" s="8">
        <v>44804</v>
      </c>
      <c r="E12" s="6" t="s">
        <v>105</v>
      </c>
      <c r="F12" s="6" t="s">
        <v>106</v>
      </c>
    </row>
    <row r="13" spans="1:6" ht="15.75">
      <c r="A13" s="2" t="s">
        <v>2431</v>
      </c>
      <c r="B13" s="6" t="s">
        <v>259</v>
      </c>
      <c r="C13" s="9">
        <v>421.34</v>
      </c>
      <c r="D13" s="8">
        <v>44804</v>
      </c>
      <c r="E13" s="6" t="s">
        <v>159</v>
      </c>
      <c r="F13" s="6" t="s">
        <v>50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60"/>
  <sheetViews>
    <sheetView zoomScalePageLayoutView="0" workbookViewId="0" topLeftCell="A1">
      <selection activeCell="A1" sqref="A1"/>
    </sheetView>
  </sheetViews>
  <sheetFormatPr defaultColWidth="11.19921875" defaultRowHeight="14.25"/>
  <cols>
    <col min="1" max="1" width="60.5" style="2" bestFit="1" customWidth="1"/>
    <col min="2" max="2" width="20" style="2" bestFit="1" customWidth="1"/>
    <col min="3" max="3" width="9.5" style="2" bestFit="1" customWidth="1"/>
    <col min="4" max="4" width="16.8984375" style="2" bestFit="1" customWidth="1"/>
    <col min="5" max="5" width="20.09765625" style="2" bestFit="1" customWidth="1"/>
    <col min="6" max="6" width="53.19921875" style="2" bestFit="1" customWidth="1"/>
    <col min="7" max="7" width="14.59765625" style="2" bestFit="1" customWidth="1"/>
    <col min="8" max="8" width="11" style="2" customWidth="1"/>
    <col min="9" max="16384" width="11" style="2" customWidth="1"/>
  </cols>
  <sheetData>
    <row r="1" spans="1:7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</row>
    <row r="2" spans="1:6" ht="15.75">
      <c r="A2" s="2" t="s">
        <v>2074</v>
      </c>
      <c r="B2" s="6" t="s">
        <v>765</v>
      </c>
      <c r="C2" s="9">
        <v>18.07</v>
      </c>
      <c r="D2" s="8">
        <v>44809</v>
      </c>
      <c r="E2" s="6" t="s">
        <v>6</v>
      </c>
      <c r="F2" s="6" t="s">
        <v>7</v>
      </c>
    </row>
    <row r="3" spans="1:6" ht="15.75">
      <c r="A3" s="2" t="s">
        <v>2260</v>
      </c>
      <c r="B3" s="6" t="s">
        <v>782</v>
      </c>
      <c r="C3" s="9">
        <v>3900</v>
      </c>
      <c r="D3" s="8">
        <v>44809</v>
      </c>
      <c r="E3" s="6" t="s">
        <v>51</v>
      </c>
      <c r="F3" s="6" t="s">
        <v>613</v>
      </c>
    </row>
    <row r="4" spans="1:6" ht="15.75">
      <c r="A4" s="2" t="s">
        <v>2013</v>
      </c>
      <c r="B4" s="6" t="s">
        <v>783</v>
      </c>
      <c r="C4" s="9">
        <v>46.91</v>
      </c>
      <c r="D4" s="8">
        <v>44809</v>
      </c>
      <c r="E4" s="6" t="s">
        <v>44</v>
      </c>
      <c r="F4" s="6" t="s">
        <v>614</v>
      </c>
    </row>
    <row r="5" spans="1:6" ht="15.75">
      <c r="A5" s="2" t="s">
        <v>2166</v>
      </c>
      <c r="B5" s="6" t="s">
        <v>795</v>
      </c>
      <c r="C5" s="9">
        <v>3600</v>
      </c>
      <c r="D5" s="8">
        <v>44809</v>
      </c>
      <c r="E5" s="6" t="s">
        <v>11</v>
      </c>
      <c r="F5" s="6" t="s">
        <v>90</v>
      </c>
    </row>
    <row r="6" spans="1:6" ht="15.75">
      <c r="A6" s="2" t="s">
        <v>2038</v>
      </c>
      <c r="B6" s="6" t="s">
        <v>796</v>
      </c>
      <c r="C6" s="9">
        <v>423.5</v>
      </c>
      <c r="D6" s="8">
        <v>44809</v>
      </c>
      <c r="E6" s="6" t="s">
        <v>11</v>
      </c>
      <c r="F6" s="6" t="s">
        <v>90</v>
      </c>
    </row>
    <row r="7" spans="1:6" ht="15.75">
      <c r="A7" s="2" t="s">
        <v>2186</v>
      </c>
      <c r="B7" s="6" t="s">
        <v>805</v>
      </c>
      <c r="C7" s="9">
        <v>481.08</v>
      </c>
      <c r="D7" s="8">
        <v>44809</v>
      </c>
      <c r="E7" s="6" t="s">
        <v>48</v>
      </c>
      <c r="F7" s="6" t="s">
        <v>91</v>
      </c>
    </row>
    <row r="8" spans="1:6" ht="15.75">
      <c r="A8" s="2" t="s">
        <v>2186</v>
      </c>
      <c r="B8" s="6" t="s">
        <v>806</v>
      </c>
      <c r="C8" s="9">
        <v>2263.76</v>
      </c>
      <c r="D8" s="8">
        <v>44809</v>
      </c>
      <c r="E8" s="6" t="s">
        <v>48</v>
      </c>
      <c r="F8" s="6" t="s">
        <v>91</v>
      </c>
    </row>
    <row r="9" spans="1:6" ht="15.75">
      <c r="A9" s="2" t="s">
        <v>2110</v>
      </c>
      <c r="B9" s="6" t="s">
        <v>809</v>
      </c>
      <c r="C9" s="9">
        <v>83.6</v>
      </c>
      <c r="D9" s="8">
        <v>44809</v>
      </c>
      <c r="E9" s="6" t="s">
        <v>14</v>
      </c>
      <c r="F9" s="6" t="s">
        <v>617</v>
      </c>
    </row>
    <row r="10" spans="1:6" ht="15.75">
      <c r="A10" s="2" t="s">
        <v>2367</v>
      </c>
      <c r="B10" s="6" t="s">
        <v>810</v>
      </c>
      <c r="C10" s="9">
        <v>651.68</v>
      </c>
      <c r="D10" s="8">
        <v>44809</v>
      </c>
      <c r="E10" s="6" t="s">
        <v>14</v>
      </c>
      <c r="F10" s="6" t="s">
        <v>617</v>
      </c>
    </row>
    <row r="11" spans="1:6" ht="15.75">
      <c r="A11" s="2" t="s">
        <v>2110</v>
      </c>
      <c r="B11" s="6" t="s">
        <v>811</v>
      </c>
      <c r="C11" s="9">
        <v>222.6</v>
      </c>
      <c r="D11" s="8">
        <v>44809</v>
      </c>
      <c r="E11" s="6" t="s">
        <v>14</v>
      </c>
      <c r="F11" s="6" t="s">
        <v>617</v>
      </c>
    </row>
    <row r="12" spans="1:6" ht="15.75">
      <c r="A12" s="2" t="s">
        <v>2110</v>
      </c>
      <c r="B12" s="6" t="s">
        <v>812</v>
      </c>
      <c r="C12" s="9">
        <v>27.87</v>
      </c>
      <c r="D12" s="8">
        <v>44809</v>
      </c>
      <c r="E12" s="6" t="s">
        <v>14</v>
      </c>
      <c r="F12" s="6" t="s">
        <v>617</v>
      </c>
    </row>
    <row r="13" spans="1:6" ht="15.75">
      <c r="A13" s="2" t="s">
        <v>2246</v>
      </c>
      <c r="B13" s="6" t="s">
        <v>813</v>
      </c>
      <c r="C13" s="9">
        <v>1552.43</v>
      </c>
      <c r="D13" s="8">
        <v>44809</v>
      </c>
      <c r="E13" s="6" t="s">
        <v>14</v>
      </c>
      <c r="F13" s="6" t="s">
        <v>617</v>
      </c>
    </row>
    <row r="14" spans="1:6" ht="15.75">
      <c r="A14" s="2" t="s">
        <v>2196</v>
      </c>
      <c r="B14" s="6" t="s">
        <v>814</v>
      </c>
      <c r="C14" s="9">
        <v>1201.65</v>
      </c>
      <c r="D14" s="8">
        <v>44809</v>
      </c>
      <c r="E14" s="6" t="s">
        <v>14</v>
      </c>
      <c r="F14" s="6" t="s">
        <v>617</v>
      </c>
    </row>
    <row r="15" spans="1:6" ht="15.75">
      <c r="A15" s="2" t="s">
        <v>2048</v>
      </c>
      <c r="B15" s="6" t="s">
        <v>815</v>
      </c>
      <c r="C15" s="9">
        <v>1332.03</v>
      </c>
      <c r="D15" s="8">
        <v>44809</v>
      </c>
      <c r="E15" s="6" t="s">
        <v>14</v>
      </c>
      <c r="F15" s="6" t="s">
        <v>617</v>
      </c>
    </row>
    <row r="16" spans="1:6" ht="15.75">
      <c r="A16" s="2" t="s">
        <v>2016</v>
      </c>
      <c r="B16" s="6" t="s">
        <v>820</v>
      </c>
      <c r="C16" s="9">
        <v>121</v>
      </c>
      <c r="D16" s="8">
        <v>44809</v>
      </c>
      <c r="E16" s="6" t="s">
        <v>15</v>
      </c>
      <c r="F16" s="6" t="s">
        <v>619</v>
      </c>
    </row>
    <row r="17" spans="1:6" ht="15.75">
      <c r="A17" s="2" t="s">
        <v>2049</v>
      </c>
      <c r="B17" s="6" t="s">
        <v>822</v>
      </c>
      <c r="C17" s="9">
        <v>1160.39</v>
      </c>
      <c r="D17" s="8">
        <v>44809</v>
      </c>
      <c r="E17" s="6" t="s">
        <v>55</v>
      </c>
      <c r="F17" s="6" t="s">
        <v>92</v>
      </c>
    </row>
    <row r="18" spans="1:6" ht="15.75">
      <c r="A18" s="2" t="s">
        <v>2100</v>
      </c>
      <c r="B18" s="6" t="s">
        <v>823</v>
      </c>
      <c r="C18" s="9">
        <v>96.29</v>
      </c>
      <c r="D18" s="8">
        <v>44809</v>
      </c>
      <c r="E18" s="6" t="s">
        <v>55</v>
      </c>
      <c r="F18" s="6" t="s">
        <v>92</v>
      </c>
    </row>
    <row r="19" spans="1:6" ht="15.75">
      <c r="A19" s="2" t="s">
        <v>2223</v>
      </c>
      <c r="B19" s="6" t="s">
        <v>824</v>
      </c>
      <c r="C19" s="9">
        <v>2184.85</v>
      </c>
      <c r="D19" s="8">
        <v>44809</v>
      </c>
      <c r="E19" s="6" t="s">
        <v>55</v>
      </c>
      <c r="F19" s="6" t="s">
        <v>92</v>
      </c>
    </row>
    <row r="20" spans="1:6" ht="15.75">
      <c r="A20" s="2" t="s">
        <v>2111</v>
      </c>
      <c r="B20" s="6" t="s">
        <v>825</v>
      </c>
      <c r="C20" s="9">
        <v>292.41</v>
      </c>
      <c r="D20" s="8">
        <v>44809</v>
      </c>
      <c r="E20" s="6" t="s">
        <v>55</v>
      </c>
      <c r="F20" s="6" t="s">
        <v>92</v>
      </c>
    </row>
    <row r="21" spans="1:6" ht="15.75">
      <c r="A21" s="2" t="s">
        <v>2084</v>
      </c>
      <c r="B21" s="6" t="s">
        <v>832</v>
      </c>
      <c r="C21" s="9">
        <v>580.8</v>
      </c>
      <c r="D21" s="8">
        <v>44809</v>
      </c>
      <c r="E21" s="6" t="s">
        <v>16</v>
      </c>
      <c r="F21" s="6" t="s">
        <v>93</v>
      </c>
    </row>
    <row r="22" spans="1:6" ht="15.75">
      <c r="A22" s="2" t="s">
        <v>2169</v>
      </c>
      <c r="B22" s="6" t="s">
        <v>833</v>
      </c>
      <c r="C22" s="9">
        <v>877.25</v>
      </c>
      <c r="D22" s="8">
        <v>44809</v>
      </c>
      <c r="E22" s="6" t="s">
        <v>16</v>
      </c>
      <c r="F22" s="6" t="s">
        <v>93</v>
      </c>
    </row>
    <row r="23" spans="1:6" ht="15.75">
      <c r="A23" s="2" t="s">
        <v>2017</v>
      </c>
      <c r="B23" s="6" t="s">
        <v>834</v>
      </c>
      <c r="C23" s="9">
        <v>1340.68</v>
      </c>
      <c r="D23" s="8">
        <v>44809</v>
      </c>
      <c r="E23" s="6" t="s">
        <v>16</v>
      </c>
      <c r="F23" s="6" t="s">
        <v>93</v>
      </c>
    </row>
    <row r="24" spans="1:6" ht="15.75">
      <c r="A24" s="2" t="s">
        <v>2125</v>
      </c>
      <c r="B24" s="6" t="s">
        <v>835</v>
      </c>
      <c r="C24" s="9">
        <v>1149.5</v>
      </c>
      <c r="D24" s="8">
        <v>44809</v>
      </c>
      <c r="E24" s="6" t="s">
        <v>16</v>
      </c>
      <c r="F24" s="6" t="s">
        <v>93</v>
      </c>
    </row>
    <row r="25" spans="1:6" ht="15.75">
      <c r="A25" s="2" t="s">
        <v>2061</v>
      </c>
      <c r="B25" s="6" t="s">
        <v>853</v>
      </c>
      <c r="C25" s="9">
        <v>9404.55</v>
      </c>
      <c r="D25" s="8">
        <v>44809</v>
      </c>
      <c r="E25" s="6" t="s">
        <v>33</v>
      </c>
      <c r="F25" s="6" t="s">
        <v>94</v>
      </c>
    </row>
    <row r="26" spans="1:6" ht="15.75">
      <c r="A26" s="2" t="s">
        <v>2446</v>
      </c>
      <c r="B26" s="6" t="s">
        <v>856</v>
      </c>
      <c r="C26" s="9">
        <v>1936</v>
      </c>
      <c r="D26" s="8">
        <v>44809</v>
      </c>
      <c r="E26" s="6" t="s">
        <v>22</v>
      </c>
      <c r="F26" s="6" t="s">
        <v>54</v>
      </c>
    </row>
    <row r="27" spans="1:6" ht="15.75">
      <c r="A27" s="2" t="s">
        <v>2446</v>
      </c>
      <c r="B27" s="6" t="s">
        <v>857</v>
      </c>
      <c r="C27" s="9">
        <v>519.49</v>
      </c>
      <c r="D27" s="8">
        <v>44809</v>
      </c>
      <c r="E27" s="6" t="s">
        <v>22</v>
      </c>
      <c r="F27" s="6" t="s">
        <v>54</v>
      </c>
    </row>
    <row r="28" spans="1:6" ht="15.75">
      <c r="A28" s="2" t="s">
        <v>2446</v>
      </c>
      <c r="B28" s="6" t="s">
        <v>858</v>
      </c>
      <c r="C28" s="9">
        <v>519.49</v>
      </c>
      <c r="D28" s="8">
        <v>44809</v>
      </c>
      <c r="E28" s="6" t="s">
        <v>22</v>
      </c>
      <c r="F28" s="6" t="s">
        <v>54</v>
      </c>
    </row>
    <row r="29" spans="1:6" ht="15.75">
      <c r="A29" s="2" t="s">
        <v>2446</v>
      </c>
      <c r="B29" s="6" t="s">
        <v>859</v>
      </c>
      <c r="C29" s="9">
        <v>519.49</v>
      </c>
      <c r="D29" s="8">
        <v>44809</v>
      </c>
      <c r="E29" s="6" t="s">
        <v>22</v>
      </c>
      <c r="F29" s="6" t="s">
        <v>54</v>
      </c>
    </row>
    <row r="30" spans="1:6" ht="15.75">
      <c r="A30" s="2" t="s">
        <v>2446</v>
      </c>
      <c r="B30" s="6" t="s">
        <v>860</v>
      </c>
      <c r="C30" s="9">
        <v>1936</v>
      </c>
      <c r="D30" s="8">
        <v>44809</v>
      </c>
      <c r="E30" s="6" t="s">
        <v>22</v>
      </c>
      <c r="F30" s="6" t="s">
        <v>54</v>
      </c>
    </row>
    <row r="31" spans="1:6" ht="15.75">
      <c r="A31" s="2" t="s">
        <v>2446</v>
      </c>
      <c r="B31" s="6" t="s">
        <v>861</v>
      </c>
      <c r="C31" s="9">
        <v>1936</v>
      </c>
      <c r="D31" s="8">
        <v>44809</v>
      </c>
      <c r="E31" s="6" t="s">
        <v>22</v>
      </c>
      <c r="F31" s="6" t="s">
        <v>54</v>
      </c>
    </row>
    <row r="32" spans="1:6" ht="15.75">
      <c r="A32" s="2" t="s">
        <v>2205</v>
      </c>
      <c r="B32" s="6" t="s">
        <v>862</v>
      </c>
      <c r="C32" s="9">
        <v>240.38</v>
      </c>
      <c r="D32" s="8">
        <v>44809</v>
      </c>
      <c r="E32" s="6" t="s">
        <v>22</v>
      </c>
      <c r="F32" s="6" t="s">
        <v>54</v>
      </c>
    </row>
    <row r="33" spans="1:6" ht="15.75">
      <c r="A33" s="2" t="s">
        <v>2114</v>
      </c>
      <c r="B33" s="6" t="s">
        <v>863</v>
      </c>
      <c r="C33" s="9">
        <v>3024.4</v>
      </c>
      <c r="D33" s="8">
        <v>44809</v>
      </c>
      <c r="E33" s="6" t="s">
        <v>22</v>
      </c>
      <c r="F33" s="6" t="s">
        <v>54</v>
      </c>
    </row>
    <row r="34" spans="1:6" ht="15.75">
      <c r="A34" s="2" t="s">
        <v>2125</v>
      </c>
      <c r="B34" s="6" t="s">
        <v>864</v>
      </c>
      <c r="C34" s="9">
        <v>302.5</v>
      </c>
      <c r="D34" s="8">
        <v>44809</v>
      </c>
      <c r="E34" s="6" t="s">
        <v>22</v>
      </c>
      <c r="F34" s="6" t="s">
        <v>54</v>
      </c>
    </row>
    <row r="35" spans="1:6" ht="15.75">
      <c r="A35" s="2" t="s">
        <v>2063</v>
      </c>
      <c r="B35" s="6" t="s">
        <v>878</v>
      </c>
      <c r="C35" s="9">
        <v>34678.88</v>
      </c>
      <c r="D35" s="8">
        <v>44809</v>
      </c>
      <c r="E35" s="6" t="s">
        <v>34</v>
      </c>
      <c r="F35" s="6" t="s">
        <v>621</v>
      </c>
    </row>
    <row r="36" spans="1:6" ht="15.75">
      <c r="A36" s="2" t="s">
        <v>2132</v>
      </c>
      <c r="B36" s="6" t="s">
        <v>879</v>
      </c>
      <c r="C36" s="9">
        <v>112.53</v>
      </c>
      <c r="D36" s="8">
        <v>44809</v>
      </c>
      <c r="E36" s="6" t="s">
        <v>43</v>
      </c>
      <c r="F36" s="6" t="s">
        <v>95</v>
      </c>
    </row>
    <row r="37" spans="1:6" ht="15.75">
      <c r="A37" s="2" t="s">
        <v>2132</v>
      </c>
      <c r="B37" s="6" t="s">
        <v>880</v>
      </c>
      <c r="C37" s="9">
        <v>1817.69</v>
      </c>
      <c r="D37" s="8">
        <v>44809</v>
      </c>
      <c r="E37" s="6" t="s">
        <v>43</v>
      </c>
      <c r="F37" s="6" t="s">
        <v>95</v>
      </c>
    </row>
    <row r="38" spans="1:6" ht="15.75">
      <c r="A38" s="2" t="s">
        <v>2133</v>
      </c>
      <c r="B38" s="6" t="s">
        <v>881</v>
      </c>
      <c r="C38" s="9">
        <v>1536.64</v>
      </c>
      <c r="D38" s="8">
        <v>44809</v>
      </c>
      <c r="E38" s="6" t="s">
        <v>43</v>
      </c>
      <c r="F38" s="6" t="s">
        <v>95</v>
      </c>
    </row>
    <row r="39" spans="1:6" ht="15.75">
      <c r="A39" s="2" t="s">
        <v>2064</v>
      </c>
      <c r="B39" s="6" t="s">
        <v>882</v>
      </c>
      <c r="C39" s="9">
        <v>434.04</v>
      </c>
      <c r="D39" s="8">
        <v>44809</v>
      </c>
      <c r="E39" s="6" t="s">
        <v>25</v>
      </c>
      <c r="F39" s="6" t="s">
        <v>622</v>
      </c>
    </row>
    <row r="40" spans="1:6" ht="15.75">
      <c r="A40" s="2" t="s">
        <v>2065</v>
      </c>
      <c r="B40" s="6" t="s">
        <v>883</v>
      </c>
      <c r="C40" s="9">
        <v>79827.23</v>
      </c>
      <c r="D40" s="8">
        <v>44809</v>
      </c>
      <c r="E40" s="6" t="s">
        <v>40</v>
      </c>
      <c r="F40" s="6" t="s">
        <v>623</v>
      </c>
    </row>
    <row r="41" spans="1:6" ht="15.75">
      <c r="A41" s="2" t="s">
        <v>2072</v>
      </c>
      <c r="B41" s="6" t="s">
        <v>885</v>
      </c>
      <c r="C41" s="9">
        <v>404.35</v>
      </c>
      <c r="D41" s="8">
        <v>44809</v>
      </c>
      <c r="E41" s="6" t="s">
        <v>26</v>
      </c>
      <c r="F41" s="6" t="s">
        <v>624</v>
      </c>
    </row>
    <row r="42" spans="1:6" ht="15.75">
      <c r="A42" s="2" t="s">
        <v>2115</v>
      </c>
      <c r="B42" s="6" t="s">
        <v>886</v>
      </c>
      <c r="C42" s="9">
        <v>269.71</v>
      </c>
      <c r="D42" s="8">
        <v>44809</v>
      </c>
      <c r="E42" s="6" t="s">
        <v>26</v>
      </c>
      <c r="F42" s="6" t="s">
        <v>624</v>
      </c>
    </row>
    <row r="43" spans="1:6" ht="15.75">
      <c r="A43" s="2" t="s">
        <v>2105</v>
      </c>
      <c r="B43" s="6" t="s">
        <v>869</v>
      </c>
      <c r="C43" s="9">
        <v>33.3</v>
      </c>
      <c r="D43" s="8">
        <v>44816</v>
      </c>
      <c r="E43" s="6" t="s">
        <v>23</v>
      </c>
      <c r="F43" s="6" t="s">
        <v>24</v>
      </c>
    </row>
    <row r="44" spans="1:6" ht="15.75">
      <c r="A44" s="2" t="s">
        <v>2174</v>
      </c>
      <c r="B44" s="6" t="s">
        <v>766</v>
      </c>
      <c r="C44" s="9">
        <v>133.41</v>
      </c>
      <c r="D44" s="8">
        <v>44820</v>
      </c>
      <c r="E44" s="6" t="s">
        <v>6</v>
      </c>
      <c r="F44" s="6" t="s">
        <v>7</v>
      </c>
    </row>
    <row r="45" spans="1:6" ht="15.75">
      <c r="A45" s="2" t="s">
        <v>2074</v>
      </c>
      <c r="B45" s="6" t="s">
        <v>767</v>
      </c>
      <c r="C45" s="9">
        <v>20.42</v>
      </c>
      <c r="D45" s="8">
        <v>44820</v>
      </c>
      <c r="E45" s="6" t="s">
        <v>6</v>
      </c>
      <c r="F45" s="6" t="s">
        <v>7</v>
      </c>
    </row>
    <row r="46" spans="1:6" ht="15.75">
      <c r="A46" s="2" t="s">
        <v>2074</v>
      </c>
      <c r="B46" s="6" t="s">
        <v>768</v>
      </c>
      <c r="C46" s="9">
        <v>3.36</v>
      </c>
      <c r="D46" s="8">
        <v>44820</v>
      </c>
      <c r="E46" s="6" t="s">
        <v>6</v>
      </c>
      <c r="F46" s="6" t="s">
        <v>7</v>
      </c>
    </row>
    <row r="47" spans="1:6" ht="15.75">
      <c r="A47" s="2" t="s">
        <v>2409</v>
      </c>
      <c r="B47" s="6" t="s">
        <v>769</v>
      </c>
      <c r="C47" s="9">
        <v>240.55</v>
      </c>
      <c r="D47" s="8">
        <v>44820</v>
      </c>
      <c r="E47" s="6" t="s">
        <v>6</v>
      </c>
      <c r="F47" s="6" t="s">
        <v>7</v>
      </c>
    </row>
    <row r="48" spans="1:6" ht="15.75">
      <c r="A48" s="2" t="s">
        <v>2074</v>
      </c>
      <c r="B48" s="6" t="s">
        <v>770</v>
      </c>
      <c r="C48" s="9">
        <v>65.97</v>
      </c>
      <c r="D48" s="8">
        <v>44820</v>
      </c>
      <c r="E48" s="6" t="s">
        <v>6</v>
      </c>
      <c r="F48" s="6" t="s">
        <v>7</v>
      </c>
    </row>
    <row r="49" spans="1:6" ht="15.75">
      <c r="A49" s="2" t="s">
        <v>2074</v>
      </c>
      <c r="B49" s="6" t="s">
        <v>771</v>
      </c>
      <c r="C49" s="9">
        <v>1.13</v>
      </c>
      <c r="D49" s="8">
        <v>44820</v>
      </c>
      <c r="E49" s="6" t="s">
        <v>6</v>
      </c>
      <c r="F49" s="6" t="s">
        <v>7</v>
      </c>
    </row>
    <row r="50" spans="1:6" ht="15.75">
      <c r="A50" s="2" t="s">
        <v>2408</v>
      </c>
      <c r="B50" s="6" t="s">
        <v>772</v>
      </c>
      <c r="C50" s="9">
        <v>940.17</v>
      </c>
      <c r="D50" s="8">
        <v>44820</v>
      </c>
      <c r="E50" s="6" t="s">
        <v>6</v>
      </c>
      <c r="F50" s="6" t="s">
        <v>7</v>
      </c>
    </row>
    <row r="51" spans="1:6" ht="15.75">
      <c r="A51" s="2" t="s">
        <v>2074</v>
      </c>
      <c r="B51" s="6" t="s">
        <v>773</v>
      </c>
      <c r="C51" s="9">
        <v>34.72</v>
      </c>
      <c r="D51" s="8">
        <v>44820</v>
      </c>
      <c r="E51" s="6" t="s">
        <v>6</v>
      </c>
      <c r="F51" s="6" t="s">
        <v>7</v>
      </c>
    </row>
    <row r="52" spans="1:6" ht="15.75">
      <c r="A52" s="2" t="s">
        <v>2074</v>
      </c>
      <c r="B52" s="6" t="s">
        <v>774</v>
      </c>
      <c r="C52" s="9">
        <v>17.99</v>
      </c>
      <c r="D52" s="8">
        <v>44820</v>
      </c>
      <c r="E52" s="6" t="s">
        <v>6</v>
      </c>
      <c r="F52" s="6" t="s">
        <v>7</v>
      </c>
    </row>
    <row r="53" spans="1:6" ht="15.75">
      <c r="A53" s="2" t="s">
        <v>2421</v>
      </c>
      <c r="B53" s="6" t="s">
        <v>775</v>
      </c>
      <c r="C53" s="9">
        <v>72</v>
      </c>
      <c r="D53" s="8">
        <v>44820</v>
      </c>
      <c r="E53" s="6" t="s">
        <v>6</v>
      </c>
      <c r="F53" s="6" t="s">
        <v>7</v>
      </c>
    </row>
    <row r="54" spans="1:6" ht="15.75">
      <c r="A54" s="2" t="s">
        <v>2421</v>
      </c>
      <c r="B54" s="6" t="s">
        <v>776</v>
      </c>
      <c r="C54" s="9">
        <v>59.5</v>
      </c>
      <c r="D54" s="8">
        <v>44820</v>
      </c>
      <c r="E54" s="6" t="s">
        <v>6</v>
      </c>
      <c r="F54" s="6" t="s">
        <v>7</v>
      </c>
    </row>
    <row r="55" spans="1:6" ht="15.75">
      <c r="A55" s="2" t="s">
        <v>2178</v>
      </c>
      <c r="B55" s="6" t="s">
        <v>777</v>
      </c>
      <c r="C55" s="9">
        <v>17.98</v>
      </c>
      <c r="D55" s="8">
        <v>44820</v>
      </c>
      <c r="E55" s="6" t="s">
        <v>6</v>
      </c>
      <c r="F55" s="6" t="s">
        <v>7</v>
      </c>
    </row>
    <row r="56" spans="1:6" ht="15.75">
      <c r="A56" s="2" t="s">
        <v>2459</v>
      </c>
      <c r="B56" s="6" t="s">
        <v>779</v>
      </c>
      <c r="C56" s="9">
        <v>11138.4</v>
      </c>
      <c r="D56" s="8">
        <v>44820</v>
      </c>
      <c r="E56" s="6" t="s">
        <v>31</v>
      </c>
      <c r="F56" s="6" t="s">
        <v>612</v>
      </c>
    </row>
    <row r="57" spans="1:6" ht="15.75">
      <c r="A57" s="2" t="s">
        <v>2459</v>
      </c>
      <c r="B57" s="6" t="s">
        <v>780</v>
      </c>
      <c r="C57" s="9">
        <v>-11138.4</v>
      </c>
      <c r="D57" s="8">
        <v>44820</v>
      </c>
      <c r="E57" s="6" t="s">
        <v>31</v>
      </c>
      <c r="F57" s="6" t="s">
        <v>612</v>
      </c>
    </row>
    <row r="58" spans="1:6" ht="15.75">
      <c r="A58" s="2" t="s">
        <v>2459</v>
      </c>
      <c r="B58" s="6" t="s">
        <v>781</v>
      </c>
      <c r="C58" s="9">
        <v>10710</v>
      </c>
      <c r="D58" s="8">
        <v>44820</v>
      </c>
      <c r="E58" s="6" t="s">
        <v>31</v>
      </c>
      <c r="F58" s="6" t="s">
        <v>612</v>
      </c>
    </row>
    <row r="59" spans="1:6" ht="15.75">
      <c r="A59" s="2" t="s">
        <v>2447</v>
      </c>
      <c r="B59" s="6" t="s">
        <v>785</v>
      </c>
      <c r="C59" s="9">
        <v>3599.99</v>
      </c>
      <c r="D59" s="8">
        <v>44820</v>
      </c>
      <c r="E59" s="6" t="s">
        <v>9</v>
      </c>
      <c r="F59" s="6" t="s">
        <v>10</v>
      </c>
    </row>
    <row r="60" spans="1:6" ht="15.75">
      <c r="A60" s="2" t="s">
        <v>2196</v>
      </c>
      <c r="B60" s="6" t="s">
        <v>786</v>
      </c>
      <c r="C60" s="9">
        <v>336.38</v>
      </c>
      <c r="D60" s="8">
        <v>44820</v>
      </c>
      <c r="E60" s="6" t="s">
        <v>9</v>
      </c>
      <c r="F60" s="6" t="s">
        <v>10</v>
      </c>
    </row>
    <row r="61" spans="1:6" ht="15.75">
      <c r="A61" s="2" t="s">
        <v>2448</v>
      </c>
      <c r="B61" s="6" t="s">
        <v>787</v>
      </c>
      <c r="C61" s="9">
        <v>1815</v>
      </c>
      <c r="D61" s="8">
        <v>44820</v>
      </c>
      <c r="E61" s="6" t="s">
        <v>9</v>
      </c>
      <c r="F61" s="6" t="s">
        <v>10</v>
      </c>
    </row>
    <row r="62" spans="1:6" ht="15.75">
      <c r="A62" s="2" t="s">
        <v>2448</v>
      </c>
      <c r="B62" s="6" t="s">
        <v>788</v>
      </c>
      <c r="C62" s="9">
        <v>1815</v>
      </c>
      <c r="D62" s="8">
        <v>44820</v>
      </c>
      <c r="E62" s="6" t="s">
        <v>9</v>
      </c>
      <c r="F62" s="6" t="s">
        <v>10</v>
      </c>
    </row>
    <row r="63" spans="1:6" ht="15.75">
      <c r="A63" s="2" t="s">
        <v>2448</v>
      </c>
      <c r="B63" s="6" t="s">
        <v>789</v>
      </c>
      <c r="C63" s="9">
        <v>1815</v>
      </c>
      <c r="D63" s="8">
        <v>44820</v>
      </c>
      <c r="E63" s="6" t="s">
        <v>9</v>
      </c>
      <c r="F63" s="6" t="s">
        <v>10</v>
      </c>
    </row>
    <row r="64" spans="1:6" ht="15.75">
      <c r="A64" s="2" t="s">
        <v>2448</v>
      </c>
      <c r="B64" s="6" t="s">
        <v>790</v>
      </c>
      <c r="C64" s="9">
        <v>1500</v>
      </c>
      <c r="D64" s="8">
        <v>44820</v>
      </c>
      <c r="E64" s="6" t="s">
        <v>9</v>
      </c>
      <c r="F64" s="6" t="s">
        <v>10</v>
      </c>
    </row>
    <row r="65" spans="1:6" ht="15.75">
      <c r="A65" s="2" t="s">
        <v>2041</v>
      </c>
      <c r="B65" s="6" t="s">
        <v>797</v>
      </c>
      <c r="C65" s="9">
        <v>254.1</v>
      </c>
      <c r="D65" s="8">
        <v>44820</v>
      </c>
      <c r="E65" s="6" t="s">
        <v>11</v>
      </c>
      <c r="F65" s="6" t="s">
        <v>90</v>
      </c>
    </row>
    <row r="66" spans="1:6" ht="15.75">
      <c r="A66" s="2" t="s">
        <v>2041</v>
      </c>
      <c r="B66" s="6" t="s">
        <v>798</v>
      </c>
      <c r="C66" s="9">
        <v>254.1</v>
      </c>
      <c r="D66" s="8">
        <v>44820</v>
      </c>
      <c r="E66" s="6" t="s">
        <v>11</v>
      </c>
      <c r="F66" s="6" t="s">
        <v>90</v>
      </c>
    </row>
    <row r="67" spans="1:6" ht="15.75">
      <c r="A67" s="2" t="s">
        <v>2134</v>
      </c>
      <c r="B67" s="6" t="s">
        <v>799</v>
      </c>
      <c r="C67" s="9">
        <v>49.5</v>
      </c>
      <c r="D67" s="8">
        <v>44820</v>
      </c>
      <c r="E67" s="6" t="s">
        <v>11</v>
      </c>
      <c r="F67" s="6" t="s">
        <v>90</v>
      </c>
    </row>
    <row r="68" spans="1:6" ht="15.75">
      <c r="A68" s="2" t="s">
        <v>2218</v>
      </c>
      <c r="B68" s="6" t="s">
        <v>800</v>
      </c>
      <c r="C68" s="9">
        <v>169.4</v>
      </c>
      <c r="D68" s="8">
        <v>44820</v>
      </c>
      <c r="E68" s="6" t="s">
        <v>11</v>
      </c>
      <c r="F68" s="6" t="s">
        <v>90</v>
      </c>
    </row>
    <row r="69" spans="1:6" ht="15.75">
      <c r="A69" s="2" t="s">
        <v>2449</v>
      </c>
      <c r="B69" s="6" t="s">
        <v>801</v>
      </c>
      <c r="C69" s="9">
        <v>1210</v>
      </c>
      <c r="D69" s="8">
        <v>44820</v>
      </c>
      <c r="E69" s="6" t="s">
        <v>11</v>
      </c>
      <c r="F69" s="6" t="s">
        <v>90</v>
      </c>
    </row>
    <row r="70" spans="1:6" ht="15.75">
      <c r="A70" s="2" t="s">
        <v>2368</v>
      </c>
      <c r="B70" s="6" t="s">
        <v>816</v>
      </c>
      <c r="C70" s="9">
        <v>665.5</v>
      </c>
      <c r="D70" s="8">
        <v>44820</v>
      </c>
      <c r="E70" s="6" t="s">
        <v>14</v>
      </c>
      <c r="F70" s="6" t="s">
        <v>617</v>
      </c>
    </row>
    <row r="71" spans="1:6" ht="15.75">
      <c r="A71" s="2" t="s">
        <v>2110</v>
      </c>
      <c r="B71" s="6" t="s">
        <v>817</v>
      </c>
      <c r="C71" s="9">
        <v>222.6</v>
      </c>
      <c r="D71" s="8">
        <v>44820</v>
      </c>
      <c r="E71" s="6" t="s">
        <v>14</v>
      </c>
      <c r="F71" s="6" t="s">
        <v>617</v>
      </c>
    </row>
    <row r="72" spans="1:6" ht="15.75">
      <c r="A72" s="2" t="s">
        <v>2110</v>
      </c>
      <c r="B72" s="6" t="s">
        <v>818</v>
      </c>
      <c r="C72" s="9">
        <v>27.87</v>
      </c>
      <c r="D72" s="8">
        <v>44820</v>
      </c>
      <c r="E72" s="6" t="s">
        <v>14</v>
      </c>
      <c r="F72" s="6" t="s">
        <v>617</v>
      </c>
    </row>
    <row r="73" spans="1:6" ht="15.75">
      <c r="A73" s="2" t="s">
        <v>2083</v>
      </c>
      <c r="B73" s="6" t="s">
        <v>819</v>
      </c>
      <c r="C73" s="9">
        <v>14192.21</v>
      </c>
      <c r="D73" s="8">
        <v>44820</v>
      </c>
      <c r="E73" s="6" t="s">
        <v>41</v>
      </c>
      <c r="F73" s="6" t="s">
        <v>618</v>
      </c>
    </row>
    <row r="74" spans="1:6" ht="15.75">
      <c r="A74" s="2" t="s">
        <v>2016</v>
      </c>
      <c r="B74" s="6" t="s">
        <v>821</v>
      </c>
      <c r="C74" s="9">
        <v>121</v>
      </c>
      <c r="D74" s="8">
        <v>44820</v>
      </c>
      <c r="E74" s="6" t="s">
        <v>15</v>
      </c>
      <c r="F74" s="6" t="s">
        <v>619</v>
      </c>
    </row>
    <row r="75" spans="1:6" ht="15.75">
      <c r="A75" s="2" t="s">
        <v>2100</v>
      </c>
      <c r="B75" s="6" t="s">
        <v>826</v>
      </c>
      <c r="C75" s="9">
        <v>96.29</v>
      </c>
      <c r="D75" s="8">
        <v>44820</v>
      </c>
      <c r="E75" s="6" t="s">
        <v>55</v>
      </c>
      <c r="F75" s="6" t="s">
        <v>92</v>
      </c>
    </row>
    <row r="76" spans="1:6" ht="15.75">
      <c r="A76" s="2" t="s">
        <v>2111</v>
      </c>
      <c r="B76" s="6" t="s">
        <v>827</v>
      </c>
      <c r="C76" s="9">
        <v>1043.63</v>
      </c>
      <c r="D76" s="8">
        <v>44820</v>
      </c>
      <c r="E76" s="6" t="s">
        <v>55</v>
      </c>
      <c r="F76" s="6" t="s">
        <v>92</v>
      </c>
    </row>
    <row r="77" spans="1:6" ht="15.75">
      <c r="A77" s="2" t="s">
        <v>2450</v>
      </c>
      <c r="B77" s="6" t="s">
        <v>828</v>
      </c>
      <c r="C77" s="9">
        <v>786.5</v>
      </c>
      <c r="D77" s="8">
        <v>44820</v>
      </c>
      <c r="E77" s="6" t="s">
        <v>55</v>
      </c>
      <c r="F77" s="6" t="s">
        <v>92</v>
      </c>
    </row>
    <row r="78" spans="1:6" ht="15.75">
      <c r="A78" s="2" t="s">
        <v>2392</v>
      </c>
      <c r="B78" s="6" t="s">
        <v>836</v>
      </c>
      <c r="C78" s="9">
        <v>3625.46</v>
      </c>
      <c r="D78" s="8">
        <v>44820</v>
      </c>
      <c r="E78" s="6" t="s">
        <v>16</v>
      </c>
      <c r="F78" s="6" t="s">
        <v>93</v>
      </c>
    </row>
    <row r="79" spans="1:6" ht="15.75">
      <c r="A79" s="2" t="s">
        <v>2248</v>
      </c>
      <c r="B79" s="6" t="s">
        <v>837</v>
      </c>
      <c r="C79" s="9">
        <v>1815</v>
      </c>
      <c r="D79" s="8">
        <v>44820</v>
      </c>
      <c r="E79" s="6" t="s">
        <v>16</v>
      </c>
      <c r="F79" s="6" t="s">
        <v>93</v>
      </c>
    </row>
    <row r="80" spans="1:6" ht="15.75">
      <c r="A80" s="2" t="s">
        <v>2377</v>
      </c>
      <c r="B80" s="6" t="s">
        <v>838</v>
      </c>
      <c r="C80" s="9">
        <v>3206.5</v>
      </c>
      <c r="D80" s="8">
        <v>44820</v>
      </c>
      <c r="E80" s="6" t="s">
        <v>16</v>
      </c>
      <c r="F80" s="6" t="s">
        <v>93</v>
      </c>
    </row>
    <row r="81" spans="1:6" ht="15.75">
      <c r="A81" s="2" t="s">
        <v>2054</v>
      </c>
      <c r="B81" s="6" t="s">
        <v>839</v>
      </c>
      <c r="C81" s="9">
        <v>2026</v>
      </c>
      <c r="D81" s="8">
        <v>44820</v>
      </c>
      <c r="E81" s="6" t="s">
        <v>16</v>
      </c>
      <c r="F81" s="6" t="s">
        <v>93</v>
      </c>
    </row>
    <row r="82" spans="1:6" ht="15.75">
      <c r="A82" s="2" t="s">
        <v>2084</v>
      </c>
      <c r="B82" s="6" t="s">
        <v>840</v>
      </c>
      <c r="C82" s="9">
        <v>580.8</v>
      </c>
      <c r="D82" s="8">
        <v>44820</v>
      </c>
      <c r="E82" s="6" t="s">
        <v>16</v>
      </c>
      <c r="F82" s="6" t="s">
        <v>93</v>
      </c>
    </row>
    <row r="83" spans="1:6" ht="15.75">
      <c r="A83" s="2" t="s">
        <v>2125</v>
      </c>
      <c r="B83" s="6" t="s">
        <v>841</v>
      </c>
      <c r="C83" s="9">
        <v>1149.5</v>
      </c>
      <c r="D83" s="8">
        <v>44820</v>
      </c>
      <c r="E83" s="6" t="s">
        <v>16</v>
      </c>
      <c r="F83" s="6" t="s">
        <v>93</v>
      </c>
    </row>
    <row r="84" spans="1:6" ht="15.75">
      <c r="A84" s="2" t="s">
        <v>2017</v>
      </c>
      <c r="B84" s="6" t="s">
        <v>842</v>
      </c>
      <c r="C84" s="9">
        <v>1844.04</v>
      </c>
      <c r="D84" s="8">
        <v>44820</v>
      </c>
      <c r="E84" s="6" t="s">
        <v>16</v>
      </c>
      <c r="F84" s="6" t="s">
        <v>93</v>
      </c>
    </row>
    <row r="85" spans="1:6" ht="15.75">
      <c r="A85" s="2" t="s">
        <v>2451</v>
      </c>
      <c r="B85" s="6" t="s">
        <v>843</v>
      </c>
      <c r="C85" s="9">
        <v>605</v>
      </c>
      <c r="D85" s="8">
        <v>44820</v>
      </c>
      <c r="E85" s="6" t="s">
        <v>16</v>
      </c>
      <c r="F85" s="6" t="s">
        <v>93</v>
      </c>
    </row>
    <row r="86" spans="1:6" ht="15.75">
      <c r="A86" s="2" t="s">
        <v>2392</v>
      </c>
      <c r="B86" s="6" t="s">
        <v>844</v>
      </c>
      <c r="C86" s="9">
        <v>2553.1</v>
      </c>
      <c r="D86" s="8">
        <v>44820</v>
      </c>
      <c r="E86" s="6" t="s">
        <v>16</v>
      </c>
      <c r="F86" s="6" t="s">
        <v>93</v>
      </c>
    </row>
    <row r="87" spans="1:6" ht="15.75">
      <c r="A87" s="2" t="s">
        <v>2170</v>
      </c>
      <c r="B87" s="6" t="s">
        <v>851</v>
      </c>
      <c r="C87" s="9">
        <v>800</v>
      </c>
      <c r="D87" s="8">
        <v>44820</v>
      </c>
      <c r="E87" s="6" t="s">
        <v>19</v>
      </c>
      <c r="F87" s="6" t="s">
        <v>20</v>
      </c>
    </row>
    <row r="88" spans="1:6" ht="15.75">
      <c r="A88" s="2" t="s">
        <v>2452</v>
      </c>
      <c r="B88" s="6" t="s">
        <v>854</v>
      </c>
      <c r="C88" s="9">
        <v>238.39</v>
      </c>
      <c r="D88" s="8">
        <v>44820</v>
      </c>
      <c r="E88" s="6" t="s">
        <v>33</v>
      </c>
      <c r="F88" s="6" t="s">
        <v>94</v>
      </c>
    </row>
    <row r="89" spans="1:6" ht="15.75">
      <c r="A89" s="2" t="s">
        <v>2205</v>
      </c>
      <c r="B89" s="6" t="s">
        <v>865</v>
      </c>
      <c r="C89" s="9">
        <v>120</v>
      </c>
      <c r="D89" s="8">
        <v>44820</v>
      </c>
      <c r="E89" s="6" t="s">
        <v>22</v>
      </c>
      <c r="F89" s="6" t="s">
        <v>54</v>
      </c>
    </row>
    <row r="90" spans="1:6" ht="15.75">
      <c r="A90" s="2" t="s">
        <v>2416</v>
      </c>
      <c r="B90" s="6" t="s">
        <v>866</v>
      </c>
      <c r="C90" s="9">
        <v>1210</v>
      </c>
      <c r="D90" s="8">
        <v>44820</v>
      </c>
      <c r="E90" s="6" t="s">
        <v>22</v>
      </c>
      <c r="F90" s="6" t="s">
        <v>54</v>
      </c>
    </row>
    <row r="91" spans="1:6" ht="15.75">
      <c r="A91" s="2" t="s">
        <v>2207</v>
      </c>
      <c r="B91" s="6" t="s">
        <v>867</v>
      </c>
      <c r="C91" s="9">
        <v>332.75</v>
      </c>
      <c r="D91" s="8">
        <v>44820</v>
      </c>
      <c r="E91" s="6" t="s">
        <v>22</v>
      </c>
      <c r="F91" s="6" t="s">
        <v>54</v>
      </c>
    </row>
    <row r="92" spans="1:6" ht="15.75">
      <c r="A92" s="2" t="s">
        <v>2095</v>
      </c>
      <c r="B92" s="6" t="s">
        <v>868</v>
      </c>
      <c r="C92" s="9">
        <v>265.1</v>
      </c>
      <c r="D92" s="8">
        <v>44820</v>
      </c>
      <c r="E92" s="6" t="s">
        <v>23</v>
      </c>
      <c r="F92" s="6" t="s">
        <v>24</v>
      </c>
    </row>
    <row r="93" spans="1:6" ht="15.75">
      <c r="A93" s="2" t="s">
        <v>2095</v>
      </c>
      <c r="B93" s="6" t="s">
        <v>870</v>
      </c>
      <c r="C93" s="9">
        <v>21.2</v>
      </c>
      <c r="D93" s="8">
        <v>44820</v>
      </c>
      <c r="E93" s="6" t="s">
        <v>23</v>
      </c>
      <c r="F93" s="6" t="s">
        <v>24</v>
      </c>
    </row>
    <row r="94" spans="1:6" ht="15.75">
      <c r="A94" s="2" t="s">
        <v>2453</v>
      </c>
      <c r="B94" s="6" t="s">
        <v>871</v>
      </c>
      <c r="C94" s="9">
        <v>86.9</v>
      </c>
      <c r="D94" s="8">
        <v>44820</v>
      </c>
      <c r="E94" s="6" t="s">
        <v>23</v>
      </c>
      <c r="F94" s="6" t="s">
        <v>24</v>
      </c>
    </row>
    <row r="95" spans="1:6" ht="15.75">
      <c r="A95" s="2" t="s">
        <v>2115</v>
      </c>
      <c r="B95" s="6" t="s">
        <v>887</v>
      </c>
      <c r="C95" s="9">
        <v>6.86</v>
      </c>
      <c r="D95" s="8">
        <v>44820</v>
      </c>
      <c r="E95" s="6" t="s">
        <v>26</v>
      </c>
      <c r="F95" s="6" t="s">
        <v>624</v>
      </c>
    </row>
    <row r="96" spans="1:6" ht="15.75">
      <c r="A96" s="2" t="s">
        <v>2115</v>
      </c>
      <c r="B96" s="6" t="s">
        <v>888</v>
      </c>
      <c r="C96" s="9">
        <v>9.27</v>
      </c>
      <c r="D96" s="8">
        <v>44820</v>
      </c>
      <c r="E96" s="6" t="s">
        <v>26</v>
      </c>
      <c r="F96" s="6" t="s">
        <v>624</v>
      </c>
    </row>
    <row r="97" spans="1:6" ht="15.75">
      <c r="A97" s="2" t="s">
        <v>2072</v>
      </c>
      <c r="B97" s="6" t="s">
        <v>889</v>
      </c>
      <c r="C97" s="9">
        <v>3.68</v>
      </c>
      <c r="D97" s="8">
        <v>44820</v>
      </c>
      <c r="E97" s="6" t="s">
        <v>26</v>
      </c>
      <c r="F97" s="6" t="s">
        <v>624</v>
      </c>
    </row>
    <row r="98" spans="1:6" ht="15.75">
      <c r="A98" s="2" t="s">
        <v>2095</v>
      </c>
      <c r="B98" s="6" t="s">
        <v>890</v>
      </c>
      <c r="C98" s="9">
        <v>80.8</v>
      </c>
      <c r="D98" s="8">
        <v>44820</v>
      </c>
      <c r="E98" s="6" t="s">
        <v>35</v>
      </c>
      <c r="F98" s="6" t="s">
        <v>96</v>
      </c>
    </row>
    <row r="99" spans="1:6" ht="15.75">
      <c r="A99" s="2" t="s">
        <v>2095</v>
      </c>
      <c r="B99" s="6" t="s">
        <v>891</v>
      </c>
      <c r="C99" s="9">
        <v>51.5</v>
      </c>
      <c r="D99" s="8">
        <v>44820</v>
      </c>
      <c r="E99" s="6" t="s">
        <v>35</v>
      </c>
      <c r="F99" s="6" t="s">
        <v>96</v>
      </c>
    </row>
    <row r="100" spans="1:6" ht="15.75">
      <c r="A100" s="2" t="s">
        <v>2023</v>
      </c>
      <c r="B100" s="6" t="s">
        <v>893</v>
      </c>
      <c r="C100" s="9">
        <v>474.62</v>
      </c>
      <c r="D100" s="8">
        <v>44820</v>
      </c>
      <c r="E100" s="6" t="s">
        <v>27</v>
      </c>
      <c r="F100" s="6" t="s">
        <v>28</v>
      </c>
    </row>
    <row r="101" spans="1:6" ht="15.75">
      <c r="A101" s="2" t="s">
        <v>2023</v>
      </c>
      <c r="B101" s="6" t="s">
        <v>894</v>
      </c>
      <c r="C101" s="9">
        <v>168.12</v>
      </c>
      <c r="D101" s="8">
        <v>44820</v>
      </c>
      <c r="E101" s="6" t="s">
        <v>27</v>
      </c>
      <c r="F101" s="6" t="s">
        <v>28</v>
      </c>
    </row>
    <row r="102" spans="1:6" ht="15.75">
      <c r="A102" s="2" t="s">
        <v>2023</v>
      </c>
      <c r="B102" s="6" t="s">
        <v>895</v>
      </c>
      <c r="C102" s="9">
        <v>56.74</v>
      </c>
      <c r="D102" s="8">
        <v>44820</v>
      </c>
      <c r="E102" s="6" t="s">
        <v>27</v>
      </c>
      <c r="F102" s="6" t="s">
        <v>28</v>
      </c>
    </row>
    <row r="103" spans="1:6" ht="15.75">
      <c r="A103" s="2" t="s">
        <v>2023</v>
      </c>
      <c r="B103" s="6" t="s">
        <v>896</v>
      </c>
      <c r="C103" s="9">
        <v>141.83</v>
      </c>
      <c r="D103" s="8">
        <v>44820</v>
      </c>
      <c r="E103" s="6" t="s">
        <v>27</v>
      </c>
      <c r="F103" s="6" t="s">
        <v>28</v>
      </c>
    </row>
    <row r="104" spans="1:6" ht="15.75">
      <c r="A104" s="2" t="s">
        <v>2023</v>
      </c>
      <c r="B104" s="6" t="s">
        <v>897</v>
      </c>
      <c r="C104" s="9">
        <v>144.83</v>
      </c>
      <c r="D104" s="8">
        <v>44820</v>
      </c>
      <c r="E104" s="6" t="s">
        <v>27</v>
      </c>
      <c r="F104" s="6" t="s">
        <v>28</v>
      </c>
    </row>
    <row r="105" spans="1:6" ht="15.75">
      <c r="A105" s="2" t="s">
        <v>2023</v>
      </c>
      <c r="B105" s="6" t="s">
        <v>898</v>
      </c>
      <c r="C105" s="9">
        <v>580.64</v>
      </c>
      <c r="D105" s="8">
        <v>44820</v>
      </c>
      <c r="E105" s="6" t="s">
        <v>27</v>
      </c>
      <c r="F105" s="6" t="s">
        <v>28</v>
      </c>
    </row>
    <row r="106" spans="1:6" ht="15.75">
      <c r="A106" s="2" t="s">
        <v>2023</v>
      </c>
      <c r="B106" s="6" t="s">
        <v>899</v>
      </c>
      <c r="C106" s="9">
        <v>431.42</v>
      </c>
      <c r="D106" s="8">
        <v>44820</v>
      </c>
      <c r="E106" s="6" t="s">
        <v>27</v>
      </c>
      <c r="F106" s="6" t="s">
        <v>28</v>
      </c>
    </row>
    <row r="107" spans="1:6" ht="15.75">
      <c r="A107" s="2" t="s">
        <v>2023</v>
      </c>
      <c r="B107" s="6" t="s">
        <v>900</v>
      </c>
      <c r="C107" s="9">
        <v>168.86</v>
      </c>
      <c r="D107" s="8">
        <v>44820</v>
      </c>
      <c r="E107" s="6" t="s">
        <v>27</v>
      </c>
      <c r="F107" s="6" t="s">
        <v>28</v>
      </c>
    </row>
    <row r="108" spans="1:6" ht="15.75">
      <c r="A108" s="2" t="s">
        <v>2023</v>
      </c>
      <c r="B108" s="6" t="s">
        <v>901</v>
      </c>
      <c r="C108" s="9">
        <v>168.07</v>
      </c>
      <c r="D108" s="8">
        <v>44820</v>
      </c>
      <c r="E108" s="6" t="s">
        <v>27</v>
      </c>
      <c r="F108" s="6" t="s">
        <v>28</v>
      </c>
    </row>
    <row r="109" spans="1:6" ht="15.75">
      <c r="A109" s="2" t="s">
        <v>2023</v>
      </c>
      <c r="B109" s="6" t="s">
        <v>902</v>
      </c>
      <c r="C109" s="9">
        <v>153.21</v>
      </c>
      <c r="D109" s="8">
        <v>44820</v>
      </c>
      <c r="E109" s="6" t="s">
        <v>27</v>
      </c>
      <c r="F109" s="6" t="s">
        <v>28</v>
      </c>
    </row>
    <row r="110" spans="1:6" ht="15.75">
      <c r="A110" s="2" t="s">
        <v>2023</v>
      </c>
      <c r="B110" s="6" t="s">
        <v>903</v>
      </c>
      <c r="C110" s="9">
        <v>126.96</v>
      </c>
      <c r="D110" s="8">
        <v>44820</v>
      </c>
      <c r="E110" s="6" t="s">
        <v>27</v>
      </c>
      <c r="F110" s="6" t="s">
        <v>28</v>
      </c>
    </row>
    <row r="111" spans="1:6" ht="15.75">
      <c r="A111" s="2" t="s">
        <v>2023</v>
      </c>
      <c r="B111" s="6" t="s">
        <v>904</v>
      </c>
      <c r="C111" s="9">
        <v>160.64</v>
      </c>
      <c r="D111" s="8">
        <v>44820</v>
      </c>
      <c r="E111" s="6" t="s">
        <v>27</v>
      </c>
      <c r="F111" s="6" t="s">
        <v>28</v>
      </c>
    </row>
    <row r="112" spans="1:6" ht="15.75">
      <c r="A112" s="2" t="s">
        <v>2370</v>
      </c>
      <c r="B112" s="6" t="s">
        <v>913</v>
      </c>
      <c r="C112" s="9">
        <v>47160.54</v>
      </c>
      <c r="D112" s="8">
        <v>44820</v>
      </c>
      <c r="E112" s="6" t="s">
        <v>36</v>
      </c>
      <c r="F112" s="6" t="s">
        <v>626</v>
      </c>
    </row>
    <row r="113" spans="1:6" ht="15.75">
      <c r="A113" s="2" t="s">
        <v>2023</v>
      </c>
      <c r="B113" s="6" t="s">
        <v>914</v>
      </c>
      <c r="C113" s="9">
        <v>596</v>
      </c>
      <c r="D113" s="8">
        <v>44820</v>
      </c>
      <c r="E113" s="6" t="s">
        <v>37</v>
      </c>
      <c r="F113" s="6" t="s">
        <v>920</v>
      </c>
    </row>
    <row r="114" spans="1:6" ht="15.75">
      <c r="A114" s="2" t="s">
        <v>2073</v>
      </c>
      <c r="B114" s="6" t="s">
        <v>919</v>
      </c>
      <c r="C114" s="9">
        <v>4328.66</v>
      </c>
      <c r="D114" s="8">
        <v>44820</v>
      </c>
      <c r="E114" s="6" t="s">
        <v>89</v>
      </c>
      <c r="F114" s="6" t="s">
        <v>101</v>
      </c>
    </row>
    <row r="115" spans="1:6" ht="15.75">
      <c r="A115" s="2" t="s">
        <v>2129</v>
      </c>
      <c r="B115" s="6" t="s">
        <v>915</v>
      </c>
      <c r="C115" s="9">
        <v>2.95</v>
      </c>
      <c r="D115" s="8">
        <v>44824</v>
      </c>
      <c r="E115" s="6" t="s">
        <v>88</v>
      </c>
      <c r="F115" s="6" t="s">
        <v>100</v>
      </c>
    </row>
    <row r="116" spans="1:6" ht="15.75">
      <c r="A116" s="2" t="s">
        <v>2454</v>
      </c>
      <c r="B116" s="6" t="s">
        <v>916</v>
      </c>
      <c r="C116" s="9">
        <v>270</v>
      </c>
      <c r="D116" s="8">
        <v>44824</v>
      </c>
      <c r="E116" s="6" t="s">
        <v>627</v>
      </c>
      <c r="F116" s="6" t="s">
        <v>628</v>
      </c>
    </row>
    <row r="117" spans="1:6" ht="15.75">
      <c r="A117" s="2" t="s">
        <v>2454</v>
      </c>
      <c r="B117" s="6" t="s">
        <v>917</v>
      </c>
      <c r="C117" s="9">
        <v>320</v>
      </c>
      <c r="D117" s="8">
        <v>44824</v>
      </c>
      <c r="E117" s="6" t="s">
        <v>627</v>
      </c>
      <c r="F117" s="6" t="s">
        <v>628</v>
      </c>
    </row>
    <row r="118" spans="1:6" ht="15.75">
      <c r="A118" s="2" t="s">
        <v>2104</v>
      </c>
      <c r="B118" s="6" t="s">
        <v>873</v>
      </c>
      <c r="C118" s="9">
        <v>4.81</v>
      </c>
      <c r="D118" s="8">
        <v>44830</v>
      </c>
      <c r="E118" s="6" t="s">
        <v>23</v>
      </c>
      <c r="F118" s="6" t="s">
        <v>24</v>
      </c>
    </row>
    <row r="119" spans="1:6" ht="15.75">
      <c r="A119" s="2" t="s">
        <v>2455</v>
      </c>
      <c r="B119" s="6" t="s">
        <v>874</v>
      </c>
      <c r="C119" s="9">
        <v>60</v>
      </c>
      <c r="D119" s="8">
        <v>44830</v>
      </c>
      <c r="E119" s="6" t="s">
        <v>23</v>
      </c>
      <c r="F119" s="6" t="s">
        <v>24</v>
      </c>
    </row>
    <row r="120" spans="1:6" ht="15.75">
      <c r="A120" s="2" t="s">
        <v>2105</v>
      </c>
      <c r="B120" s="6" t="s">
        <v>875</v>
      </c>
      <c r="C120" s="9">
        <v>11.95</v>
      </c>
      <c r="D120" s="8">
        <v>44831</v>
      </c>
      <c r="E120" s="6" t="s">
        <v>23</v>
      </c>
      <c r="F120" s="6" t="s">
        <v>24</v>
      </c>
    </row>
    <row r="121" spans="1:6" ht="15.75">
      <c r="A121" s="2" t="s">
        <v>2105</v>
      </c>
      <c r="B121" s="6" t="s">
        <v>876</v>
      </c>
      <c r="C121" s="9">
        <v>4.2</v>
      </c>
      <c r="D121" s="8">
        <v>44831</v>
      </c>
      <c r="E121" s="6" t="s">
        <v>23</v>
      </c>
      <c r="F121" s="6" t="s">
        <v>24</v>
      </c>
    </row>
    <row r="122" spans="1:6" ht="15.75">
      <c r="A122" s="2" t="s">
        <v>2258</v>
      </c>
      <c r="B122" s="6" t="s">
        <v>877</v>
      </c>
      <c r="C122" s="9">
        <v>22.55</v>
      </c>
      <c r="D122" s="8">
        <v>44831</v>
      </c>
      <c r="E122" s="6" t="s">
        <v>23</v>
      </c>
      <c r="F122" s="6" t="s">
        <v>24</v>
      </c>
    </row>
    <row r="123" spans="1:6" ht="15.75">
      <c r="A123" s="2" t="s">
        <v>2460</v>
      </c>
      <c r="B123" s="6" t="s">
        <v>912</v>
      </c>
      <c r="C123" s="9">
        <v>1815</v>
      </c>
      <c r="D123" s="8">
        <v>44833</v>
      </c>
      <c r="E123" s="6" t="s">
        <v>29</v>
      </c>
      <c r="F123" s="6" t="s">
        <v>625</v>
      </c>
    </row>
    <row r="124" spans="1:6" ht="15.75">
      <c r="A124" s="2" t="s">
        <v>2461</v>
      </c>
      <c r="B124" s="6" t="s">
        <v>778</v>
      </c>
      <c r="C124" s="9">
        <v>543.56</v>
      </c>
      <c r="D124" s="8">
        <v>44834</v>
      </c>
      <c r="E124" s="6" t="s">
        <v>30</v>
      </c>
      <c r="F124" s="6" t="s">
        <v>611</v>
      </c>
    </row>
    <row r="125" spans="1:6" ht="15.75">
      <c r="A125" s="2" t="s">
        <v>2013</v>
      </c>
      <c r="B125" s="6" t="s">
        <v>784</v>
      </c>
      <c r="C125" s="9">
        <v>106.37</v>
      </c>
      <c r="D125" s="8">
        <v>44834</v>
      </c>
      <c r="E125" s="6" t="s">
        <v>44</v>
      </c>
      <c r="F125" s="6" t="s">
        <v>614</v>
      </c>
    </row>
    <row r="126" spans="1:6" ht="15.75">
      <c r="A126" s="2" t="s">
        <v>2163</v>
      </c>
      <c r="B126" s="6" t="s">
        <v>791</v>
      </c>
      <c r="C126" s="9">
        <v>2916.1</v>
      </c>
      <c r="D126" s="8">
        <v>44834</v>
      </c>
      <c r="E126" s="6" t="s">
        <v>9</v>
      </c>
      <c r="F126" s="6" t="s">
        <v>10</v>
      </c>
    </row>
    <row r="127" spans="1:6" ht="15.75">
      <c r="A127" s="2" t="s">
        <v>2163</v>
      </c>
      <c r="B127" s="6" t="s">
        <v>792</v>
      </c>
      <c r="C127" s="9">
        <v>1040.6</v>
      </c>
      <c r="D127" s="8">
        <v>44834</v>
      </c>
      <c r="E127" s="6" t="s">
        <v>9</v>
      </c>
      <c r="F127" s="6" t="s">
        <v>10</v>
      </c>
    </row>
    <row r="128" spans="1:6" ht="15.75">
      <c r="A128" s="2" t="s">
        <v>2214</v>
      </c>
      <c r="B128" s="6" t="s">
        <v>793</v>
      </c>
      <c r="C128" s="9">
        <v>621.94</v>
      </c>
      <c r="D128" s="8">
        <v>44834</v>
      </c>
      <c r="E128" s="6" t="s">
        <v>9</v>
      </c>
      <c r="F128" s="6" t="s">
        <v>10</v>
      </c>
    </row>
    <row r="129" spans="1:6" ht="15.75">
      <c r="A129" s="2" t="s">
        <v>2164</v>
      </c>
      <c r="B129" s="6" t="s">
        <v>794</v>
      </c>
      <c r="C129" s="9">
        <v>2573.67</v>
      </c>
      <c r="D129" s="8">
        <v>44834</v>
      </c>
      <c r="E129" s="6" t="s">
        <v>9</v>
      </c>
      <c r="F129" s="6" t="s">
        <v>10</v>
      </c>
    </row>
    <row r="130" spans="1:6" ht="15.75">
      <c r="A130" s="2" t="s">
        <v>2456</v>
      </c>
      <c r="B130" s="6" t="s">
        <v>802</v>
      </c>
      <c r="C130" s="9">
        <v>605</v>
      </c>
      <c r="D130" s="8">
        <v>44834</v>
      </c>
      <c r="E130" s="6" t="s">
        <v>11</v>
      </c>
      <c r="F130" s="6" t="s">
        <v>90</v>
      </c>
    </row>
    <row r="131" spans="1:6" ht="15.75">
      <c r="A131" s="2" t="s">
        <v>2218</v>
      </c>
      <c r="B131" s="6" t="s">
        <v>803</v>
      </c>
      <c r="C131" s="9">
        <v>459.8</v>
      </c>
      <c r="D131" s="8">
        <v>44834</v>
      </c>
      <c r="E131" s="6" t="s">
        <v>11</v>
      </c>
      <c r="F131" s="6" t="s">
        <v>90</v>
      </c>
    </row>
    <row r="132" spans="1:6" ht="15.75">
      <c r="A132" s="2" t="s">
        <v>2134</v>
      </c>
      <c r="B132" s="6" t="s">
        <v>804</v>
      </c>
      <c r="C132" s="9">
        <v>49.5</v>
      </c>
      <c r="D132" s="8">
        <v>44834</v>
      </c>
      <c r="E132" s="6" t="s">
        <v>11</v>
      </c>
      <c r="F132" s="6" t="s">
        <v>90</v>
      </c>
    </row>
    <row r="133" spans="1:6" ht="15.75">
      <c r="A133" s="2" t="s">
        <v>2186</v>
      </c>
      <c r="B133" s="6" t="s">
        <v>807</v>
      </c>
      <c r="C133" s="9">
        <v>628.1</v>
      </c>
      <c r="D133" s="8">
        <v>44834</v>
      </c>
      <c r="E133" s="6" t="s">
        <v>48</v>
      </c>
      <c r="F133" s="6" t="s">
        <v>91</v>
      </c>
    </row>
    <row r="134" spans="1:6" ht="15.75">
      <c r="A134" s="2" t="s">
        <v>2186</v>
      </c>
      <c r="B134" s="6" t="s">
        <v>808</v>
      </c>
      <c r="C134" s="9">
        <v>481.08</v>
      </c>
      <c r="D134" s="8">
        <v>44834</v>
      </c>
      <c r="E134" s="6" t="s">
        <v>48</v>
      </c>
      <c r="F134" s="6" t="s">
        <v>91</v>
      </c>
    </row>
    <row r="135" spans="1:6" ht="15.75">
      <c r="A135" s="2" t="s">
        <v>2111</v>
      </c>
      <c r="B135" s="6" t="s">
        <v>829</v>
      </c>
      <c r="C135" s="9">
        <v>292.41</v>
      </c>
      <c r="D135" s="8">
        <v>44834</v>
      </c>
      <c r="E135" s="6" t="s">
        <v>55</v>
      </c>
      <c r="F135" s="6" t="s">
        <v>92</v>
      </c>
    </row>
    <row r="136" spans="1:6" ht="15.75">
      <c r="A136" s="2" t="s">
        <v>2111</v>
      </c>
      <c r="B136" s="6" t="s">
        <v>830</v>
      </c>
      <c r="C136" s="9">
        <v>1043.63</v>
      </c>
      <c r="D136" s="8">
        <v>44834</v>
      </c>
      <c r="E136" s="6" t="s">
        <v>55</v>
      </c>
      <c r="F136" s="6" t="s">
        <v>92</v>
      </c>
    </row>
    <row r="137" spans="1:6" ht="15.75">
      <c r="A137" s="2" t="s">
        <v>2049</v>
      </c>
      <c r="B137" s="6" t="s">
        <v>831</v>
      </c>
      <c r="C137" s="9">
        <v>1160.39</v>
      </c>
      <c r="D137" s="8">
        <v>44834</v>
      </c>
      <c r="E137" s="6" t="s">
        <v>55</v>
      </c>
      <c r="F137" s="6" t="s">
        <v>92</v>
      </c>
    </row>
    <row r="138" spans="1:6" ht="15.75">
      <c r="A138" s="2" t="s">
        <v>2169</v>
      </c>
      <c r="B138" s="6" t="s">
        <v>845</v>
      </c>
      <c r="C138" s="9">
        <v>2904</v>
      </c>
      <c r="D138" s="8">
        <v>44834</v>
      </c>
      <c r="E138" s="6" t="s">
        <v>16</v>
      </c>
      <c r="F138" s="6" t="s">
        <v>93</v>
      </c>
    </row>
    <row r="139" spans="1:6" ht="15.75">
      <c r="A139" s="2" t="s">
        <v>2457</v>
      </c>
      <c r="B139" s="6" t="s">
        <v>846</v>
      </c>
      <c r="C139" s="9">
        <v>577</v>
      </c>
      <c r="D139" s="8">
        <v>44834</v>
      </c>
      <c r="E139" s="6" t="s">
        <v>16</v>
      </c>
      <c r="F139" s="6" t="s">
        <v>93</v>
      </c>
    </row>
    <row r="140" spans="1:6" ht="15.75">
      <c r="A140" s="2" t="s">
        <v>2056</v>
      </c>
      <c r="B140" s="6" t="s">
        <v>847</v>
      </c>
      <c r="C140" s="9">
        <v>605</v>
      </c>
      <c r="D140" s="8">
        <v>44834</v>
      </c>
      <c r="E140" s="6" t="s">
        <v>16</v>
      </c>
      <c r="F140" s="6" t="s">
        <v>93</v>
      </c>
    </row>
    <row r="141" spans="1:6" ht="15.75">
      <c r="A141" s="2" t="s">
        <v>2055</v>
      </c>
      <c r="B141" s="6" t="s">
        <v>848</v>
      </c>
      <c r="C141" s="9">
        <v>423.5</v>
      </c>
      <c r="D141" s="8">
        <v>44834</v>
      </c>
      <c r="E141" s="6" t="s">
        <v>16</v>
      </c>
      <c r="F141" s="6" t="s">
        <v>93</v>
      </c>
    </row>
    <row r="142" spans="1:6" ht="15.75">
      <c r="A142" s="2" t="s">
        <v>2052</v>
      </c>
      <c r="B142" s="6" t="s">
        <v>849</v>
      </c>
      <c r="C142" s="9">
        <v>912.34</v>
      </c>
      <c r="D142" s="8">
        <v>44834</v>
      </c>
      <c r="E142" s="6" t="s">
        <v>16</v>
      </c>
      <c r="F142" s="6" t="s">
        <v>93</v>
      </c>
    </row>
    <row r="143" spans="1:6" ht="15.75">
      <c r="A143" s="2" t="s">
        <v>2458</v>
      </c>
      <c r="B143" s="6" t="s">
        <v>850</v>
      </c>
      <c r="C143" s="9">
        <v>600</v>
      </c>
      <c r="D143" s="8">
        <v>44834</v>
      </c>
      <c r="E143" s="6" t="s">
        <v>17</v>
      </c>
      <c r="F143" s="6" t="s">
        <v>18</v>
      </c>
    </row>
    <row r="144" spans="1:6" ht="15.75">
      <c r="A144" s="2" t="s">
        <v>2019</v>
      </c>
      <c r="B144" s="6" t="s">
        <v>852</v>
      </c>
      <c r="C144" s="9">
        <v>326.7</v>
      </c>
      <c r="D144" s="8">
        <v>44834</v>
      </c>
      <c r="E144" s="6" t="s">
        <v>21</v>
      </c>
      <c r="F144" s="6" t="s">
        <v>620</v>
      </c>
    </row>
    <row r="145" spans="1:6" ht="15.75">
      <c r="A145" s="2" t="s">
        <v>2061</v>
      </c>
      <c r="B145" s="6" t="s">
        <v>855</v>
      </c>
      <c r="C145" s="9">
        <v>1147.33</v>
      </c>
      <c r="D145" s="8">
        <v>44834</v>
      </c>
      <c r="E145" s="6" t="s">
        <v>33</v>
      </c>
      <c r="F145" s="6" t="s">
        <v>94</v>
      </c>
    </row>
    <row r="146" spans="1:6" ht="15.75">
      <c r="A146" s="2" t="s">
        <v>2073</v>
      </c>
      <c r="B146" s="6" t="s">
        <v>872</v>
      </c>
      <c r="C146" s="9">
        <v>25.4</v>
      </c>
      <c r="D146" s="8">
        <v>44834</v>
      </c>
      <c r="E146" s="6" t="s">
        <v>23</v>
      </c>
      <c r="F146" s="6" t="s">
        <v>24</v>
      </c>
    </row>
    <row r="147" spans="1:6" ht="15.75">
      <c r="A147" s="2" t="s">
        <v>2065</v>
      </c>
      <c r="B147" s="6" t="s">
        <v>884</v>
      </c>
      <c r="C147" s="9">
        <v>81086.88</v>
      </c>
      <c r="D147" s="8">
        <v>44834</v>
      </c>
      <c r="E147" s="6" t="s">
        <v>40</v>
      </c>
      <c r="F147" s="6" t="s">
        <v>623</v>
      </c>
    </row>
    <row r="148" spans="1:6" ht="15.75">
      <c r="A148" s="2" t="s">
        <v>2129</v>
      </c>
      <c r="B148" s="6" t="s">
        <v>892</v>
      </c>
      <c r="C148" s="9">
        <v>1778.55</v>
      </c>
      <c r="D148" s="8">
        <v>44834</v>
      </c>
      <c r="E148" s="6" t="s">
        <v>35</v>
      </c>
      <c r="F148" s="6" t="s">
        <v>96</v>
      </c>
    </row>
    <row r="149" spans="1:6" ht="15.75">
      <c r="A149" s="2" t="s">
        <v>2023</v>
      </c>
      <c r="B149" s="6" t="s">
        <v>905</v>
      </c>
      <c r="C149" s="9">
        <v>1109.03</v>
      </c>
      <c r="D149" s="8">
        <v>44834</v>
      </c>
      <c r="E149" s="6" t="s">
        <v>27</v>
      </c>
      <c r="F149" s="6" t="s">
        <v>28</v>
      </c>
    </row>
    <row r="150" spans="1:6" ht="15.75">
      <c r="A150" s="2" t="s">
        <v>2023</v>
      </c>
      <c r="B150" s="6" t="s">
        <v>906</v>
      </c>
      <c r="C150" s="9">
        <v>156.2</v>
      </c>
      <c r="D150" s="8">
        <v>44834</v>
      </c>
      <c r="E150" s="6" t="s">
        <v>27</v>
      </c>
      <c r="F150" s="6" t="s">
        <v>28</v>
      </c>
    </row>
    <row r="151" spans="1:6" ht="15.75">
      <c r="A151" s="2" t="s">
        <v>2023</v>
      </c>
      <c r="B151" s="6" t="s">
        <v>907</v>
      </c>
      <c r="C151" s="9">
        <v>313.21</v>
      </c>
      <c r="D151" s="8">
        <v>44834</v>
      </c>
      <c r="E151" s="6" t="s">
        <v>27</v>
      </c>
      <c r="F151" s="6" t="s">
        <v>28</v>
      </c>
    </row>
    <row r="152" spans="1:6" ht="15.75">
      <c r="A152" s="2" t="s">
        <v>2023</v>
      </c>
      <c r="B152" s="6" t="s">
        <v>908</v>
      </c>
      <c r="C152" s="9">
        <v>115.82</v>
      </c>
      <c r="D152" s="8">
        <v>44834</v>
      </c>
      <c r="E152" s="6" t="s">
        <v>27</v>
      </c>
      <c r="F152" s="6" t="s">
        <v>28</v>
      </c>
    </row>
    <row r="153" spans="1:6" ht="15.75">
      <c r="A153" s="2" t="s">
        <v>2023</v>
      </c>
      <c r="B153" s="6" t="s">
        <v>909</v>
      </c>
      <c r="C153" s="9">
        <v>138.3</v>
      </c>
      <c r="D153" s="8">
        <v>44834</v>
      </c>
      <c r="E153" s="6" t="s">
        <v>27</v>
      </c>
      <c r="F153" s="6" t="s">
        <v>28</v>
      </c>
    </row>
    <row r="154" spans="1:6" ht="15.75">
      <c r="A154" s="2" t="s">
        <v>2421</v>
      </c>
      <c r="B154" s="6" t="s">
        <v>910</v>
      </c>
      <c r="C154" s="9">
        <v>148.76</v>
      </c>
      <c r="D154" s="8">
        <v>44834</v>
      </c>
      <c r="E154" s="6" t="s">
        <v>29</v>
      </c>
      <c r="F154" s="6" t="s">
        <v>625</v>
      </c>
    </row>
    <row r="155" spans="1:6" ht="15.75">
      <c r="A155" s="2" t="s">
        <v>2421</v>
      </c>
      <c r="B155" s="6" t="s">
        <v>911</v>
      </c>
      <c r="C155" s="9">
        <v>441.32</v>
      </c>
      <c r="D155" s="8">
        <v>44834</v>
      </c>
      <c r="E155" s="6" t="s">
        <v>29</v>
      </c>
      <c r="F155" s="6" t="s">
        <v>625</v>
      </c>
    </row>
    <row r="156" spans="1:6" ht="15.75">
      <c r="A156" s="2" t="s">
        <v>2129</v>
      </c>
      <c r="B156" s="6" t="s">
        <v>892</v>
      </c>
      <c r="C156" s="9">
        <v>65972.65</v>
      </c>
      <c r="D156" s="8">
        <v>44834</v>
      </c>
      <c r="E156" s="6" t="s">
        <v>85</v>
      </c>
      <c r="F156" s="6" t="s">
        <v>97</v>
      </c>
    </row>
    <row r="157" spans="1:6" ht="15.75">
      <c r="A157" s="2" t="s">
        <v>2129</v>
      </c>
      <c r="B157" s="6" t="s">
        <v>892</v>
      </c>
      <c r="C157" s="9">
        <v>97407.06</v>
      </c>
      <c r="D157" s="8">
        <v>44834</v>
      </c>
      <c r="E157" s="6" t="s">
        <v>86</v>
      </c>
      <c r="F157" s="6" t="s">
        <v>98</v>
      </c>
    </row>
    <row r="158" spans="1:6" ht="15.75">
      <c r="A158" s="2" t="s">
        <v>2129</v>
      </c>
      <c r="B158" s="6" t="s">
        <v>892</v>
      </c>
      <c r="C158" s="9">
        <v>14389.19</v>
      </c>
      <c r="D158" s="8">
        <v>44834</v>
      </c>
      <c r="E158" s="6" t="s">
        <v>87</v>
      </c>
      <c r="F158" s="6" t="s">
        <v>99</v>
      </c>
    </row>
    <row r="159" spans="1:6" ht="15.75">
      <c r="A159" s="2" t="s">
        <v>2129</v>
      </c>
      <c r="B159" s="6" t="s">
        <v>892</v>
      </c>
      <c r="C159" s="9">
        <v>65503.32</v>
      </c>
      <c r="D159" s="8">
        <v>44834</v>
      </c>
      <c r="E159" s="6" t="s">
        <v>88</v>
      </c>
      <c r="F159" s="6" t="s">
        <v>100</v>
      </c>
    </row>
    <row r="160" spans="1:6" ht="15.75">
      <c r="A160" s="2" t="s">
        <v>2026</v>
      </c>
      <c r="B160" s="6" t="s">
        <v>918</v>
      </c>
      <c r="C160" s="9">
        <v>600</v>
      </c>
      <c r="D160" s="8">
        <v>44834</v>
      </c>
      <c r="E160" s="6" t="s">
        <v>627</v>
      </c>
      <c r="F160" s="6" t="s">
        <v>628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2" sqref="A2"/>
    </sheetView>
  </sheetViews>
  <sheetFormatPr defaultColWidth="11.19921875" defaultRowHeight="14.25"/>
  <cols>
    <col min="1" max="1" width="58.5" style="2" bestFit="1" customWidth="1"/>
    <col min="2" max="2" width="20" style="2" bestFit="1" customWidth="1"/>
    <col min="3" max="3" width="21.3984375" style="2" bestFit="1" customWidth="1"/>
    <col min="4" max="4" width="10.3984375" style="2" bestFit="1" customWidth="1"/>
    <col min="5" max="5" width="20.09765625" style="2" bestFit="1" customWidth="1"/>
    <col min="6" max="6" width="33" style="2" bestFit="1" customWidth="1"/>
    <col min="7" max="7" width="11" style="2" customWidth="1"/>
    <col min="8" max="16384" width="11" style="2" customWidth="1"/>
  </cols>
  <sheetData>
    <row r="1" spans="1:6" ht="15.75">
      <c r="A1" s="1" t="s">
        <v>0</v>
      </c>
      <c r="B1" s="1" t="s">
        <v>1</v>
      </c>
      <c r="C1" s="5" t="s">
        <v>38</v>
      </c>
      <c r="D1" s="1" t="s">
        <v>39</v>
      </c>
      <c r="E1" s="1" t="s">
        <v>4</v>
      </c>
      <c r="F1" s="1" t="s">
        <v>5</v>
      </c>
    </row>
    <row r="2" spans="1:6" ht="15.75">
      <c r="A2" s="2" t="s">
        <v>2151</v>
      </c>
      <c r="B2" s="6" t="s">
        <v>283</v>
      </c>
      <c r="C2" s="9">
        <v>1514584</v>
      </c>
      <c r="D2" s="8">
        <v>44805</v>
      </c>
      <c r="E2" s="6" t="s">
        <v>125</v>
      </c>
      <c r="F2" s="6" t="s">
        <v>128</v>
      </c>
    </row>
    <row r="3" spans="1:6" ht="15.75">
      <c r="A3" s="2" t="s">
        <v>2139</v>
      </c>
      <c r="B3" s="6" t="s">
        <v>265</v>
      </c>
      <c r="C3" s="9">
        <v>98.94</v>
      </c>
      <c r="D3" s="8">
        <v>44810</v>
      </c>
      <c r="E3" s="6" t="s">
        <v>105</v>
      </c>
      <c r="F3" s="6" t="s">
        <v>106</v>
      </c>
    </row>
    <row r="4" spans="1:6" ht="15.75">
      <c r="A4" s="2" t="s">
        <v>2139</v>
      </c>
      <c r="B4" s="6" t="s">
        <v>266</v>
      </c>
      <c r="C4" s="9">
        <v>1208.17</v>
      </c>
      <c r="D4" s="8">
        <v>44810</v>
      </c>
      <c r="E4" s="6" t="s">
        <v>105</v>
      </c>
      <c r="F4" s="6" t="s">
        <v>106</v>
      </c>
    </row>
    <row r="5" spans="1:6" ht="15.75">
      <c r="A5" s="2" t="s">
        <v>2462</v>
      </c>
      <c r="B5" s="6" t="s">
        <v>267</v>
      </c>
      <c r="C5" s="9">
        <v>822.79</v>
      </c>
      <c r="D5" s="8">
        <v>44810</v>
      </c>
      <c r="E5" s="6" t="s">
        <v>105</v>
      </c>
      <c r="F5" s="6" t="s">
        <v>106</v>
      </c>
    </row>
    <row r="6" spans="1:6" ht="15.75">
      <c r="A6" s="2" t="s">
        <v>2463</v>
      </c>
      <c r="B6" s="6" t="s">
        <v>274</v>
      </c>
      <c r="C6" s="9">
        <v>360</v>
      </c>
      <c r="D6" s="8">
        <v>44810</v>
      </c>
      <c r="E6" s="6" t="s">
        <v>123</v>
      </c>
      <c r="F6" s="6" t="s">
        <v>126</v>
      </c>
    </row>
    <row r="7" spans="1:6" ht="15.75">
      <c r="A7" s="2" t="s">
        <v>2308</v>
      </c>
      <c r="B7" s="6" t="s">
        <v>275</v>
      </c>
      <c r="C7" s="9">
        <v>60</v>
      </c>
      <c r="D7" s="8">
        <v>44810</v>
      </c>
      <c r="E7" s="6" t="s">
        <v>123</v>
      </c>
      <c r="F7" s="6" t="s">
        <v>126</v>
      </c>
    </row>
    <row r="8" spans="1:6" ht="15.75">
      <c r="A8" s="2" t="s">
        <v>2464</v>
      </c>
      <c r="B8" s="6" t="s">
        <v>276</v>
      </c>
      <c r="C8" s="9">
        <v>240</v>
      </c>
      <c r="D8" s="8">
        <v>44810</v>
      </c>
      <c r="E8" s="6" t="s">
        <v>123</v>
      </c>
      <c r="F8" s="6" t="s">
        <v>126</v>
      </c>
    </row>
    <row r="9" spans="1:6" ht="15.75">
      <c r="A9" s="2" t="s">
        <v>2465</v>
      </c>
      <c r="B9" s="6" t="s">
        <v>268</v>
      </c>
      <c r="C9" s="9">
        <v>15.75</v>
      </c>
      <c r="D9" s="8">
        <v>44811</v>
      </c>
      <c r="E9" s="6" t="s">
        <v>105</v>
      </c>
      <c r="F9" s="6" t="s">
        <v>106</v>
      </c>
    </row>
    <row r="10" spans="1:6" ht="15.75">
      <c r="A10" s="2" t="s">
        <v>2466</v>
      </c>
      <c r="B10" s="6" t="s">
        <v>277</v>
      </c>
      <c r="C10" s="9">
        <v>20</v>
      </c>
      <c r="D10" s="8">
        <v>44812</v>
      </c>
      <c r="E10" s="6" t="s">
        <v>123</v>
      </c>
      <c r="F10" s="6" t="s">
        <v>126</v>
      </c>
    </row>
    <row r="11" spans="1:6" ht="15.75">
      <c r="A11" s="2" t="s">
        <v>2467</v>
      </c>
      <c r="B11" s="6" t="s">
        <v>278</v>
      </c>
      <c r="C11" s="9">
        <v>60</v>
      </c>
      <c r="D11" s="8">
        <v>44812</v>
      </c>
      <c r="E11" s="6" t="s">
        <v>123</v>
      </c>
      <c r="F11" s="6" t="s">
        <v>126</v>
      </c>
    </row>
    <row r="12" spans="1:6" ht="15.75">
      <c r="A12" s="2" t="s">
        <v>2468</v>
      </c>
      <c r="B12" s="6" t="s">
        <v>269</v>
      </c>
      <c r="C12" s="9">
        <v>400.96</v>
      </c>
      <c r="D12" s="8">
        <v>44816</v>
      </c>
      <c r="E12" s="6" t="s">
        <v>105</v>
      </c>
      <c r="F12" s="6" t="s">
        <v>106</v>
      </c>
    </row>
    <row r="13" spans="1:6" ht="15.75">
      <c r="A13" s="2" t="s">
        <v>2147</v>
      </c>
      <c r="B13" s="6" t="s">
        <v>279</v>
      </c>
      <c r="C13" s="9">
        <v>10.74</v>
      </c>
      <c r="D13" s="8">
        <v>44816</v>
      </c>
      <c r="E13" s="6" t="s">
        <v>159</v>
      </c>
      <c r="F13" s="6" t="s">
        <v>50</v>
      </c>
    </row>
    <row r="14" spans="1:6" ht="15.75">
      <c r="A14" s="2" t="s">
        <v>2469</v>
      </c>
      <c r="B14" s="6" t="s">
        <v>282</v>
      </c>
      <c r="C14" s="9">
        <v>214059.46</v>
      </c>
      <c r="D14" s="8">
        <v>44817</v>
      </c>
      <c r="E14" s="6" t="s">
        <v>241</v>
      </c>
      <c r="F14" s="6" t="s">
        <v>242</v>
      </c>
    </row>
    <row r="15" spans="1:6" ht="15.75">
      <c r="A15" s="2" t="s">
        <v>2147</v>
      </c>
      <c r="B15" s="6" t="s">
        <v>270</v>
      </c>
      <c r="C15" s="9">
        <v>25.96</v>
      </c>
      <c r="D15" s="8">
        <v>44822</v>
      </c>
      <c r="E15" s="6" t="s">
        <v>105</v>
      </c>
      <c r="F15" s="6" t="s">
        <v>106</v>
      </c>
    </row>
    <row r="16" spans="1:6" ht="15.75">
      <c r="A16" s="2" t="s">
        <v>2150</v>
      </c>
      <c r="B16" s="6" t="s">
        <v>271</v>
      </c>
      <c r="C16" s="9">
        <v>108.97</v>
      </c>
      <c r="D16" s="8">
        <v>44823</v>
      </c>
      <c r="E16" s="6" t="s">
        <v>105</v>
      </c>
      <c r="F16" s="6" t="s">
        <v>106</v>
      </c>
    </row>
    <row r="17" spans="1:6" ht="15.75">
      <c r="A17" s="2" t="s">
        <v>2201</v>
      </c>
      <c r="B17" s="6" t="s">
        <v>281</v>
      </c>
      <c r="C17" s="9">
        <v>70</v>
      </c>
      <c r="D17" s="8">
        <v>44824</v>
      </c>
      <c r="E17" s="6" t="s">
        <v>284</v>
      </c>
      <c r="F17" s="6" t="s">
        <v>45</v>
      </c>
    </row>
    <row r="18" spans="1:6" ht="15.75">
      <c r="A18" s="2" t="s">
        <v>2201</v>
      </c>
      <c r="B18" s="6" t="s">
        <v>281</v>
      </c>
      <c r="C18" s="9">
        <v>8</v>
      </c>
      <c r="D18" s="8">
        <v>44824</v>
      </c>
      <c r="E18" s="6" t="s">
        <v>285</v>
      </c>
      <c r="F18" s="6" t="s">
        <v>286</v>
      </c>
    </row>
    <row r="19" spans="1:6" ht="15.75">
      <c r="A19" s="2" t="s">
        <v>2147</v>
      </c>
      <c r="B19" s="6" t="s">
        <v>280</v>
      </c>
      <c r="C19" s="9">
        <v>21.86</v>
      </c>
      <c r="D19" s="8">
        <v>44830</v>
      </c>
      <c r="E19" s="6" t="s">
        <v>159</v>
      </c>
      <c r="F19" s="6" t="s">
        <v>50</v>
      </c>
    </row>
    <row r="20" spans="1:6" ht="15.75">
      <c r="A20" s="2" t="s">
        <v>2142</v>
      </c>
      <c r="B20" s="6" t="s">
        <v>272</v>
      </c>
      <c r="C20" s="9">
        <v>388.95</v>
      </c>
      <c r="D20" s="8">
        <v>44834</v>
      </c>
      <c r="E20" s="6" t="s">
        <v>105</v>
      </c>
      <c r="F20" s="6" t="s">
        <v>106</v>
      </c>
    </row>
    <row r="21" spans="1:6" ht="15.75">
      <c r="A21" s="2" t="s">
        <v>2141</v>
      </c>
      <c r="B21" s="6" t="s">
        <v>273</v>
      </c>
      <c r="C21" s="9">
        <v>1579.65</v>
      </c>
      <c r="D21" s="8">
        <v>44834</v>
      </c>
      <c r="E21" s="6" t="s">
        <v>105</v>
      </c>
      <c r="F21" s="6" t="s">
        <v>106</v>
      </c>
    </row>
    <row r="22" spans="1:6" ht="15.75">
      <c r="A22" s="2" t="s">
        <v>2141</v>
      </c>
      <c r="B22" s="6" t="s">
        <v>273</v>
      </c>
      <c r="C22" s="9">
        <v>676.54</v>
      </c>
      <c r="D22" s="8">
        <v>44834</v>
      </c>
      <c r="E22" s="6" t="s">
        <v>159</v>
      </c>
      <c r="F22" s="6" t="s">
        <v>50</v>
      </c>
    </row>
    <row r="23" ht="15.75">
      <c r="D23" s="4"/>
    </row>
    <row r="24" ht="15.75">
      <c r="D24" s="4"/>
    </row>
    <row r="25" ht="15.75">
      <c r="D25" s="4"/>
    </row>
    <row r="26" ht="15.75">
      <c r="D26" s="4"/>
    </row>
    <row r="27" ht="15.75">
      <c r="D27" s="4"/>
    </row>
    <row r="28" ht="15.75">
      <c r="D28" s="4"/>
    </row>
    <row r="29" ht="15.75">
      <c r="D29" s="4"/>
    </row>
    <row r="30" ht="15.75">
      <c r="D30" s="4"/>
    </row>
    <row r="31" ht="15.75">
      <c r="D31" s="4"/>
    </row>
    <row r="32" ht="15.75">
      <c r="D32" s="4"/>
    </row>
    <row r="33" ht="15.75">
      <c r="D33" s="4"/>
    </row>
    <row r="34" ht="15.75">
      <c r="D34" s="4"/>
    </row>
    <row r="35" ht="15.75">
      <c r="D35" s="4"/>
    </row>
    <row r="36" spans="3:4" ht="15.75">
      <c r="C36" s="10"/>
      <c r="D36" s="4"/>
    </row>
    <row r="37" spans="3:4" ht="15.75">
      <c r="C37" s="10"/>
      <c r="D37" s="4"/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40"/>
  <sheetViews>
    <sheetView zoomScalePageLayoutView="0" workbookViewId="0" topLeftCell="A1">
      <selection activeCell="A1" sqref="A1"/>
    </sheetView>
  </sheetViews>
  <sheetFormatPr defaultColWidth="11.19921875" defaultRowHeight="14.25"/>
  <cols>
    <col min="1" max="1" width="57.19921875" style="2" bestFit="1" customWidth="1"/>
    <col min="2" max="2" width="20" style="2" bestFit="1" customWidth="1"/>
    <col min="3" max="3" width="9.8984375" style="2" bestFit="1" customWidth="1"/>
    <col min="4" max="4" width="16.8984375" style="2" bestFit="1" customWidth="1"/>
    <col min="5" max="5" width="20.09765625" style="2" bestFit="1" customWidth="1"/>
    <col min="6" max="6" width="53.19921875" style="2" bestFit="1" customWidth="1"/>
    <col min="7" max="7" width="11" style="2" customWidth="1"/>
    <col min="8" max="16384" width="11" style="2" customWidth="1"/>
  </cols>
  <sheetData>
    <row r="1" spans="1:7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</row>
    <row r="2" spans="1:6" ht="15.75">
      <c r="A2" s="2" t="s">
        <v>2470</v>
      </c>
      <c r="B2" s="6" t="s">
        <v>631</v>
      </c>
      <c r="C2" s="9">
        <v>248.03</v>
      </c>
      <c r="D2" s="8">
        <v>44837</v>
      </c>
      <c r="E2" s="6" t="s">
        <v>6</v>
      </c>
      <c r="F2" s="6" t="s">
        <v>7</v>
      </c>
    </row>
    <row r="3" spans="1:6" ht="15.75">
      <c r="A3" s="2" t="s">
        <v>2177</v>
      </c>
      <c r="B3" s="6" t="s">
        <v>708</v>
      </c>
      <c r="C3" s="9">
        <v>48.1</v>
      </c>
      <c r="D3" s="8">
        <v>44837</v>
      </c>
      <c r="E3" s="6" t="s">
        <v>23</v>
      </c>
      <c r="F3" s="6" t="s">
        <v>24</v>
      </c>
    </row>
    <row r="4" spans="1:6" ht="15.75">
      <c r="A4" s="2" t="s">
        <v>2387</v>
      </c>
      <c r="B4" s="6" t="s">
        <v>632</v>
      </c>
      <c r="C4" s="9">
        <v>289.32</v>
      </c>
      <c r="D4" s="8">
        <v>44841</v>
      </c>
      <c r="E4" s="6" t="s">
        <v>6</v>
      </c>
      <c r="F4" s="6" t="s">
        <v>7</v>
      </c>
    </row>
    <row r="5" spans="1:6" ht="15.75">
      <c r="A5" s="2" t="s">
        <v>2181</v>
      </c>
      <c r="B5" s="6" t="s">
        <v>641</v>
      </c>
      <c r="C5" s="9">
        <v>923</v>
      </c>
      <c r="D5" s="8">
        <v>44841</v>
      </c>
      <c r="E5" s="6" t="s">
        <v>31</v>
      </c>
      <c r="F5" s="6" t="s">
        <v>612</v>
      </c>
    </row>
    <row r="6" spans="1:6" ht="15.75">
      <c r="A6" s="2" t="s">
        <v>2013</v>
      </c>
      <c r="B6" s="6" t="s">
        <v>644</v>
      </c>
      <c r="C6" s="9">
        <v>31.96</v>
      </c>
      <c r="D6" s="8">
        <v>44841</v>
      </c>
      <c r="E6" s="6" t="s">
        <v>44</v>
      </c>
      <c r="F6" s="6" t="s">
        <v>614</v>
      </c>
    </row>
    <row r="7" spans="1:6" ht="15.75">
      <c r="A7" s="2" t="s">
        <v>2013</v>
      </c>
      <c r="B7" s="6" t="s">
        <v>645</v>
      </c>
      <c r="C7" s="9">
        <v>31.96</v>
      </c>
      <c r="D7" s="8">
        <v>44841</v>
      </c>
      <c r="E7" s="6" t="s">
        <v>44</v>
      </c>
      <c r="F7" s="6" t="s">
        <v>614</v>
      </c>
    </row>
    <row r="8" spans="1:6" ht="15.75">
      <c r="A8" s="2" t="s">
        <v>2471</v>
      </c>
      <c r="B8" s="6" t="s">
        <v>646</v>
      </c>
      <c r="C8" s="9">
        <v>10224.5</v>
      </c>
      <c r="D8" s="8">
        <v>44841</v>
      </c>
      <c r="E8" s="6" t="s">
        <v>9</v>
      </c>
      <c r="F8" s="6" t="s">
        <v>10</v>
      </c>
    </row>
    <row r="9" spans="1:6" ht="15.75">
      <c r="A9" s="2" t="s">
        <v>2183</v>
      </c>
      <c r="B9" s="6" t="s">
        <v>647</v>
      </c>
      <c r="C9" s="9">
        <v>466.64</v>
      </c>
      <c r="D9" s="8">
        <v>44841</v>
      </c>
      <c r="E9" s="6" t="s">
        <v>9</v>
      </c>
      <c r="F9" s="6" t="s">
        <v>10</v>
      </c>
    </row>
    <row r="10" spans="1:6" ht="15.75">
      <c r="A10" s="2" t="s">
        <v>2033</v>
      </c>
      <c r="B10" s="6" t="s">
        <v>648</v>
      </c>
      <c r="C10" s="9">
        <v>514.25</v>
      </c>
      <c r="D10" s="8">
        <v>44841</v>
      </c>
      <c r="E10" s="6" t="s">
        <v>9</v>
      </c>
      <c r="F10" s="6" t="s">
        <v>10</v>
      </c>
    </row>
    <row r="11" spans="1:6" ht="15.75">
      <c r="A11" s="2" t="s">
        <v>2434</v>
      </c>
      <c r="B11" s="6" t="s">
        <v>649</v>
      </c>
      <c r="C11" s="9">
        <v>726</v>
      </c>
      <c r="D11" s="8">
        <v>44841</v>
      </c>
      <c r="E11" s="6" t="s">
        <v>9</v>
      </c>
      <c r="F11" s="6" t="s">
        <v>10</v>
      </c>
    </row>
    <row r="12" spans="1:6" ht="15.75">
      <c r="A12" s="2" t="s">
        <v>2019</v>
      </c>
      <c r="B12" s="6" t="s">
        <v>650</v>
      </c>
      <c r="C12" s="9">
        <v>1531.86</v>
      </c>
      <c r="D12" s="8">
        <v>44841</v>
      </c>
      <c r="E12" s="6" t="s">
        <v>9</v>
      </c>
      <c r="F12" s="6" t="s">
        <v>10</v>
      </c>
    </row>
    <row r="13" spans="1:6" ht="15.75">
      <c r="A13" s="2" t="s">
        <v>2179</v>
      </c>
      <c r="B13" s="6" t="s">
        <v>651</v>
      </c>
      <c r="C13" s="9">
        <v>70.63</v>
      </c>
      <c r="D13" s="8">
        <v>44841</v>
      </c>
      <c r="E13" s="6" t="s">
        <v>9</v>
      </c>
      <c r="F13" s="6" t="s">
        <v>10</v>
      </c>
    </row>
    <row r="14" spans="1:6" ht="15.75">
      <c r="A14" s="2" t="s">
        <v>2367</v>
      </c>
      <c r="B14" s="6" t="s">
        <v>663</v>
      </c>
      <c r="C14" s="9">
        <v>95.66</v>
      </c>
      <c r="D14" s="8">
        <v>44841</v>
      </c>
      <c r="E14" s="6" t="s">
        <v>14</v>
      </c>
      <c r="F14" s="6" t="s">
        <v>617</v>
      </c>
    </row>
    <row r="15" spans="1:6" ht="15.75">
      <c r="A15" s="2" t="s">
        <v>2083</v>
      </c>
      <c r="B15" s="6" t="s">
        <v>665</v>
      </c>
      <c r="C15" s="9">
        <v>14192.21</v>
      </c>
      <c r="D15" s="8">
        <v>44841</v>
      </c>
      <c r="E15" s="6" t="s">
        <v>41</v>
      </c>
      <c r="F15" s="6" t="s">
        <v>618</v>
      </c>
    </row>
    <row r="16" spans="1:6" ht="15.75">
      <c r="A16" s="2" t="s">
        <v>2225</v>
      </c>
      <c r="B16" s="6" t="s">
        <v>669</v>
      </c>
      <c r="C16" s="9">
        <v>2420</v>
      </c>
      <c r="D16" s="8">
        <v>44841</v>
      </c>
      <c r="E16" s="6" t="s">
        <v>16</v>
      </c>
      <c r="F16" s="6" t="s">
        <v>93</v>
      </c>
    </row>
    <row r="17" spans="1:6" ht="15.75">
      <c r="A17" s="2" t="s">
        <v>2225</v>
      </c>
      <c r="B17" s="6" t="s">
        <v>670</v>
      </c>
      <c r="C17" s="9">
        <v>10744.8</v>
      </c>
      <c r="D17" s="8">
        <v>44841</v>
      </c>
      <c r="E17" s="6" t="s">
        <v>16</v>
      </c>
      <c r="F17" s="6" t="s">
        <v>93</v>
      </c>
    </row>
    <row r="18" spans="1:6" ht="15.75">
      <c r="A18" s="2" t="s">
        <v>2171</v>
      </c>
      <c r="B18" s="6" t="s">
        <v>671</v>
      </c>
      <c r="C18" s="9">
        <v>2766.7</v>
      </c>
      <c r="D18" s="8">
        <v>44841</v>
      </c>
      <c r="E18" s="6" t="s">
        <v>16</v>
      </c>
      <c r="F18" s="6" t="s">
        <v>93</v>
      </c>
    </row>
    <row r="19" spans="1:6" ht="15.75">
      <c r="A19" s="2" t="s">
        <v>2351</v>
      </c>
      <c r="B19" s="6" t="s">
        <v>672</v>
      </c>
      <c r="C19" s="9">
        <v>5826.15</v>
      </c>
      <c r="D19" s="8">
        <v>44841</v>
      </c>
      <c r="E19" s="6" t="s">
        <v>16</v>
      </c>
      <c r="F19" s="6" t="s">
        <v>93</v>
      </c>
    </row>
    <row r="20" spans="1:6" ht="15.75">
      <c r="A20" s="2" t="s">
        <v>2085</v>
      </c>
      <c r="B20" s="6" t="s">
        <v>673</v>
      </c>
      <c r="C20" s="9">
        <v>230.07</v>
      </c>
      <c r="D20" s="8">
        <v>44841</v>
      </c>
      <c r="E20" s="6" t="s">
        <v>16</v>
      </c>
      <c r="F20" s="6" t="s">
        <v>93</v>
      </c>
    </row>
    <row r="21" spans="1:6" ht="15.75">
      <c r="A21" s="2" t="s">
        <v>2085</v>
      </c>
      <c r="B21" s="6" t="s">
        <v>674</v>
      </c>
      <c r="C21" s="9">
        <v>257.39</v>
      </c>
      <c r="D21" s="8">
        <v>44841</v>
      </c>
      <c r="E21" s="6" t="s">
        <v>16</v>
      </c>
      <c r="F21" s="6" t="s">
        <v>93</v>
      </c>
    </row>
    <row r="22" spans="1:6" ht="15.75">
      <c r="A22" s="2" t="s">
        <v>2036</v>
      </c>
      <c r="B22" s="6" t="s">
        <v>675</v>
      </c>
      <c r="C22" s="9">
        <v>2541</v>
      </c>
      <c r="D22" s="8">
        <v>44841</v>
      </c>
      <c r="E22" s="6" t="s">
        <v>16</v>
      </c>
      <c r="F22" s="6" t="s">
        <v>93</v>
      </c>
    </row>
    <row r="23" spans="1:6" ht="15.75">
      <c r="A23" s="2" t="s">
        <v>2101</v>
      </c>
      <c r="B23" s="6" t="s">
        <v>676</v>
      </c>
      <c r="C23" s="9">
        <v>968</v>
      </c>
      <c r="D23" s="8">
        <v>44841</v>
      </c>
      <c r="E23" s="6" t="s">
        <v>16</v>
      </c>
      <c r="F23" s="6" t="s">
        <v>93</v>
      </c>
    </row>
    <row r="24" spans="1:6" ht="15.75">
      <c r="A24" s="2" t="s">
        <v>2472</v>
      </c>
      <c r="B24" s="6" t="s">
        <v>677</v>
      </c>
      <c r="C24" s="9">
        <v>3025</v>
      </c>
      <c r="D24" s="8">
        <v>44841</v>
      </c>
      <c r="E24" s="6" t="s">
        <v>16</v>
      </c>
      <c r="F24" s="6" t="s">
        <v>93</v>
      </c>
    </row>
    <row r="25" spans="1:6" ht="15.75">
      <c r="A25" s="2" t="s">
        <v>2136</v>
      </c>
      <c r="B25" s="6" t="s">
        <v>678</v>
      </c>
      <c r="C25" s="9">
        <v>3630</v>
      </c>
      <c r="D25" s="8">
        <v>44841</v>
      </c>
      <c r="E25" s="6" t="s">
        <v>16</v>
      </c>
      <c r="F25" s="6" t="s">
        <v>93</v>
      </c>
    </row>
    <row r="26" spans="1:6" ht="15.75">
      <c r="A26" s="2" t="s">
        <v>2473</v>
      </c>
      <c r="B26" s="6" t="s">
        <v>690</v>
      </c>
      <c r="C26" s="9">
        <v>1210</v>
      </c>
      <c r="D26" s="8">
        <v>44841</v>
      </c>
      <c r="E26" s="6" t="s">
        <v>19</v>
      </c>
      <c r="F26" s="6" t="s">
        <v>20</v>
      </c>
    </row>
    <row r="27" spans="1:6" ht="15.75">
      <c r="A27" s="2" t="s">
        <v>2474</v>
      </c>
      <c r="B27" s="6" t="s">
        <v>691</v>
      </c>
      <c r="C27" s="9">
        <v>120</v>
      </c>
      <c r="D27" s="8">
        <v>44841</v>
      </c>
      <c r="E27" s="6" t="s">
        <v>19</v>
      </c>
      <c r="F27" s="6" t="s">
        <v>20</v>
      </c>
    </row>
    <row r="28" spans="1:6" ht="15.75">
      <c r="A28" s="2" t="s">
        <v>2475</v>
      </c>
      <c r="B28" s="6" t="s">
        <v>697</v>
      </c>
      <c r="C28" s="9">
        <v>1936</v>
      </c>
      <c r="D28" s="8">
        <v>44841</v>
      </c>
      <c r="E28" s="6" t="s">
        <v>22</v>
      </c>
      <c r="F28" s="6" t="s">
        <v>54</v>
      </c>
    </row>
    <row r="29" spans="1:6" ht="15.75">
      <c r="A29" s="2" t="s">
        <v>2113</v>
      </c>
      <c r="B29" s="6" t="s">
        <v>698</v>
      </c>
      <c r="C29" s="9">
        <v>514.25</v>
      </c>
      <c r="D29" s="8">
        <v>44841</v>
      </c>
      <c r="E29" s="6" t="s">
        <v>22</v>
      </c>
      <c r="F29" s="6" t="s">
        <v>54</v>
      </c>
    </row>
    <row r="30" spans="1:6" ht="15.75">
      <c r="A30" s="2" t="s">
        <v>2475</v>
      </c>
      <c r="B30" s="6" t="s">
        <v>699</v>
      </c>
      <c r="C30" s="9">
        <v>519.49</v>
      </c>
      <c r="D30" s="8">
        <v>44841</v>
      </c>
      <c r="E30" s="6" t="s">
        <v>22</v>
      </c>
      <c r="F30" s="6" t="s">
        <v>54</v>
      </c>
    </row>
    <row r="31" spans="1:6" ht="15.75">
      <c r="A31" s="2" t="s">
        <v>2444</v>
      </c>
      <c r="B31" s="6" t="s">
        <v>700</v>
      </c>
      <c r="C31" s="9">
        <v>1949.67</v>
      </c>
      <c r="D31" s="8">
        <v>44841</v>
      </c>
      <c r="E31" s="6" t="s">
        <v>22</v>
      </c>
      <c r="F31" s="6" t="s">
        <v>54</v>
      </c>
    </row>
    <row r="32" spans="1:6" ht="15.75">
      <c r="A32" s="2" t="s">
        <v>2092</v>
      </c>
      <c r="B32" s="6" t="s">
        <v>701</v>
      </c>
      <c r="C32" s="9">
        <v>969.21</v>
      </c>
      <c r="D32" s="8">
        <v>44841</v>
      </c>
      <c r="E32" s="6" t="s">
        <v>22</v>
      </c>
      <c r="F32" s="6" t="s">
        <v>54</v>
      </c>
    </row>
    <row r="33" spans="1:6" ht="15.75">
      <c r="A33" s="2" t="s">
        <v>2093</v>
      </c>
      <c r="B33" s="6" t="s">
        <v>702</v>
      </c>
      <c r="C33" s="9">
        <v>96.8</v>
      </c>
      <c r="D33" s="8">
        <v>44841</v>
      </c>
      <c r="E33" s="6" t="s">
        <v>22</v>
      </c>
      <c r="F33" s="6" t="s">
        <v>54</v>
      </c>
    </row>
    <row r="34" spans="1:6" ht="15.75">
      <c r="A34" s="2" t="s">
        <v>2113</v>
      </c>
      <c r="B34" s="6" t="s">
        <v>703</v>
      </c>
      <c r="C34" s="9">
        <v>544.5</v>
      </c>
      <c r="D34" s="8">
        <v>44841</v>
      </c>
      <c r="E34" s="6" t="s">
        <v>22</v>
      </c>
      <c r="F34" s="6" t="s">
        <v>54</v>
      </c>
    </row>
    <row r="35" spans="1:6" ht="15.75">
      <c r="A35" s="2" t="s">
        <v>2094</v>
      </c>
      <c r="B35" s="6" t="s">
        <v>709</v>
      </c>
      <c r="C35" s="9">
        <v>179.6</v>
      </c>
      <c r="D35" s="8">
        <v>44841</v>
      </c>
      <c r="E35" s="6" t="s">
        <v>23</v>
      </c>
      <c r="F35" s="6" t="s">
        <v>24</v>
      </c>
    </row>
    <row r="36" spans="1:6" ht="15.75">
      <c r="A36" s="2" t="s">
        <v>2063</v>
      </c>
      <c r="B36" s="6" t="s">
        <v>719</v>
      </c>
      <c r="C36" s="9">
        <v>3180.22</v>
      </c>
      <c r="D36" s="8">
        <v>44841</v>
      </c>
      <c r="E36" s="6" t="s">
        <v>34</v>
      </c>
      <c r="F36" s="6" t="s">
        <v>621</v>
      </c>
    </row>
    <row r="37" spans="1:6" ht="15.75">
      <c r="A37" s="2" t="s">
        <v>2476</v>
      </c>
      <c r="B37" s="6" t="s">
        <v>720</v>
      </c>
      <c r="C37" s="9">
        <v>101285.8</v>
      </c>
      <c r="D37" s="8">
        <v>44841</v>
      </c>
      <c r="E37" s="6" t="s">
        <v>34</v>
      </c>
      <c r="F37" s="6" t="s">
        <v>621</v>
      </c>
    </row>
    <row r="38" spans="1:6" ht="15.75">
      <c r="A38" s="2" t="s">
        <v>2132</v>
      </c>
      <c r="B38" s="6" t="s">
        <v>721</v>
      </c>
      <c r="C38" s="9">
        <v>1817.69</v>
      </c>
      <c r="D38" s="8">
        <v>44841</v>
      </c>
      <c r="E38" s="6" t="s">
        <v>43</v>
      </c>
      <c r="F38" s="6" t="s">
        <v>95</v>
      </c>
    </row>
    <row r="39" spans="1:6" ht="15.75">
      <c r="A39" s="2" t="s">
        <v>2132</v>
      </c>
      <c r="B39" s="6" t="s">
        <v>722</v>
      </c>
      <c r="C39" s="9">
        <v>112.53</v>
      </c>
      <c r="D39" s="8">
        <v>44841</v>
      </c>
      <c r="E39" s="6" t="s">
        <v>43</v>
      </c>
      <c r="F39" s="6" t="s">
        <v>95</v>
      </c>
    </row>
    <row r="40" spans="1:6" ht="15.75">
      <c r="A40" s="2" t="s">
        <v>2064</v>
      </c>
      <c r="B40" s="6" t="s">
        <v>724</v>
      </c>
      <c r="C40" s="9">
        <v>386.75</v>
      </c>
      <c r="D40" s="8">
        <v>44841</v>
      </c>
      <c r="E40" s="6" t="s">
        <v>25</v>
      </c>
      <c r="F40" s="6" t="s">
        <v>622</v>
      </c>
    </row>
    <row r="41" spans="1:6" ht="15.75">
      <c r="A41" s="2" t="s">
        <v>2115</v>
      </c>
      <c r="B41" s="6" t="s">
        <v>726</v>
      </c>
      <c r="C41" s="9">
        <v>69.97</v>
      </c>
      <c r="D41" s="8">
        <v>44841</v>
      </c>
      <c r="E41" s="6" t="s">
        <v>26</v>
      </c>
      <c r="F41" s="6" t="s">
        <v>624</v>
      </c>
    </row>
    <row r="42" spans="1:6" ht="15.75">
      <c r="A42" s="2" t="s">
        <v>2023</v>
      </c>
      <c r="B42" s="6" t="s">
        <v>731</v>
      </c>
      <c r="C42" s="9">
        <v>105.64</v>
      </c>
      <c r="D42" s="8">
        <v>44841</v>
      </c>
      <c r="E42" s="6" t="s">
        <v>27</v>
      </c>
      <c r="F42" s="6" t="s">
        <v>28</v>
      </c>
    </row>
    <row r="43" spans="1:6" ht="15.75">
      <c r="A43" s="2" t="s">
        <v>2023</v>
      </c>
      <c r="B43" s="6" t="s">
        <v>732</v>
      </c>
      <c r="C43" s="9">
        <v>27.25</v>
      </c>
      <c r="D43" s="8">
        <v>44841</v>
      </c>
      <c r="E43" s="6" t="s">
        <v>27</v>
      </c>
      <c r="F43" s="6" t="s">
        <v>28</v>
      </c>
    </row>
    <row r="44" spans="1:6" ht="15.75">
      <c r="A44" s="2" t="s">
        <v>2023</v>
      </c>
      <c r="B44" s="6" t="s">
        <v>733</v>
      </c>
      <c r="C44" s="9">
        <v>63.66</v>
      </c>
      <c r="D44" s="8">
        <v>44841</v>
      </c>
      <c r="E44" s="6" t="s">
        <v>27</v>
      </c>
      <c r="F44" s="6" t="s">
        <v>28</v>
      </c>
    </row>
    <row r="45" spans="1:6" ht="15.75">
      <c r="A45" s="2" t="s">
        <v>2023</v>
      </c>
      <c r="B45" s="6" t="s">
        <v>734</v>
      </c>
      <c r="C45" s="9">
        <v>477.68</v>
      </c>
      <c r="D45" s="8">
        <v>44841</v>
      </c>
      <c r="E45" s="6" t="s">
        <v>27</v>
      </c>
      <c r="F45" s="6" t="s">
        <v>28</v>
      </c>
    </row>
    <row r="46" spans="1:6" ht="15.75">
      <c r="A46" s="2" t="s">
        <v>2023</v>
      </c>
      <c r="B46" s="6" t="s">
        <v>735</v>
      </c>
      <c r="C46" s="9">
        <v>74.72</v>
      </c>
      <c r="D46" s="8">
        <v>44841</v>
      </c>
      <c r="E46" s="6" t="s">
        <v>27</v>
      </c>
      <c r="F46" s="6" t="s">
        <v>28</v>
      </c>
    </row>
    <row r="47" spans="1:6" ht="15.75">
      <c r="A47" s="2" t="s">
        <v>2477</v>
      </c>
      <c r="B47" s="6" t="s">
        <v>759</v>
      </c>
      <c r="C47" s="9">
        <v>2200</v>
      </c>
      <c r="D47" s="8">
        <v>44841</v>
      </c>
      <c r="E47" s="6" t="s">
        <v>29</v>
      </c>
      <c r="F47" s="6" t="s">
        <v>625</v>
      </c>
    </row>
    <row r="48" spans="1:6" ht="15.75">
      <c r="A48" s="2" t="s">
        <v>2478</v>
      </c>
      <c r="B48" s="6" t="s">
        <v>761</v>
      </c>
      <c r="C48" s="9">
        <v>20000</v>
      </c>
      <c r="D48" s="8">
        <v>44841</v>
      </c>
      <c r="E48" s="6" t="s">
        <v>763</v>
      </c>
      <c r="F48" s="6" t="s">
        <v>764</v>
      </c>
    </row>
    <row r="49" spans="1:6" ht="15.75">
      <c r="A49" s="2" t="s">
        <v>2244</v>
      </c>
      <c r="B49" s="6" t="s">
        <v>657</v>
      </c>
      <c r="C49" s="9">
        <v>3417.04</v>
      </c>
      <c r="D49" s="8">
        <v>44843</v>
      </c>
      <c r="E49" s="6" t="s">
        <v>32</v>
      </c>
      <c r="F49" s="6" t="s">
        <v>615</v>
      </c>
    </row>
    <row r="50" spans="1:6" ht="15.75">
      <c r="A50" s="2" t="s">
        <v>2364</v>
      </c>
      <c r="B50" s="6" t="s">
        <v>633</v>
      </c>
      <c r="C50" s="9">
        <v>393.25</v>
      </c>
      <c r="D50" s="8">
        <v>44847</v>
      </c>
      <c r="E50" s="6" t="s">
        <v>6</v>
      </c>
      <c r="F50" s="6" t="s">
        <v>7</v>
      </c>
    </row>
    <row r="51" spans="1:6" ht="15.75">
      <c r="A51" s="2" t="s">
        <v>2074</v>
      </c>
      <c r="B51" s="6" t="s">
        <v>634</v>
      </c>
      <c r="C51" s="9">
        <v>659</v>
      </c>
      <c r="D51" s="8">
        <v>44847</v>
      </c>
      <c r="E51" s="6" t="s">
        <v>6</v>
      </c>
      <c r="F51" s="6" t="s">
        <v>7</v>
      </c>
    </row>
    <row r="52" spans="1:6" ht="15.75">
      <c r="A52" s="2" t="s">
        <v>2174</v>
      </c>
      <c r="B52" s="6" t="s">
        <v>635</v>
      </c>
      <c r="C52" s="9">
        <v>290</v>
      </c>
      <c r="D52" s="8">
        <v>44847</v>
      </c>
      <c r="E52" s="6" t="s">
        <v>6</v>
      </c>
      <c r="F52" s="6" t="s">
        <v>7</v>
      </c>
    </row>
    <row r="53" spans="1:6" ht="15.75">
      <c r="A53" s="2" t="s">
        <v>2163</v>
      </c>
      <c r="B53" s="6" t="s">
        <v>652</v>
      </c>
      <c r="C53" s="9">
        <v>5324</v>
      </c>
      <c r="D53" s="8">
        <v>44847</v>
      </c>
      <c r="E53" s="6" t="s">
        <v>9</v>
      </c>
      <c r="F53" s="6" t="s">
        <v>10</v>
      </c>
    </row>
    <row r="54" spans="1:6" ht="15.75">
      <c r="A54" s="2" t="s">
        <v>2015</v>
      </c>
      <c r="B54" s="6" t="s">
        <v>653</v>
      </c>
      <c r="C54" s="9">
        <v>7710.75</v>
      </c>
      <c r="D54" s="8">
        <v>44847</v>
      </c>
      <c r="E54" s="6" t="s">
        <v>9</v>
      </c>
      <c r="F54" s="6" t="s">
        <v>10</v>
      </c>
    </row>
    <row r="55" spans="1:6" ht="15.75">
      <c r="A55" s="2" t="s">
        <v>2218</v>
      </c>
      <c r="B55" s="6" t="s">
        <v>658</v>
      </c>
      <c r="C55" s="9">
        <v>1548.8</v>
      </c>
      <c r="D55" s="8">
        <v>44847</v>
      </c>
      <c r="E55" s="6" t="s">
        <v>11</v>
      </c>
      <c r="F55" s="6" t="s">
        <v>90</v>
      </c>
    </row>
    <row r="56" spans="1:6" ht="15.75">
      <c r="A56" s="2" t="s">
        <v>2186</v>
      </c>
      <c r="B56" s="6" t="s">
        <v>661</v>
      </c>
      <c r="C56" s="9">
        <v>645.44</v>
      </c>
      <c r="D56" s="8">
        <v>44847</v>
      </c>
      <c r="E56" s="6" t="s">
        <v>48</v>
      </c>
      <c r="F56" s="6" t="s">
        <v>91</v>
      </c>
    </row>
    <row r="57" spans="1:6" ht="15.75">
      <c r="A57" s="2" t="s">
        <v>2186</v>
      </c>
      <c r="B57" s="6" t="s">
        <v>662</v>
      </c>
      <c r="C57" s="9">
        <v>481.08</v>
      </c>
      <c r="D57" s="8">
        <v>44847</v>
      </c>
      <c r="E57" s="6" t="s">
        <v>48</v>
      </c>
      <c r="F57" s="6" t="s">
        <v>91</v>
      </c>
    </row>
    <row r="58" spans="1:6" ht="15.75">
      <c r="A58" s="2" t="s">
        <v>2048</v>
      </c>
      <c r="B58" s="6" t="s">
        <v>664</v>
      </c>
      <c r="C58" s="9">
        <v>927.92</v>
      </c>
      <c r="D58" s="8">
        <v>44847</v>
      </c>
      <c r="E58" s="6" t="s">
        <v>14</v>
      </c>
      <c r="F58" s="6" t="s">
        <v>617</v>
      </c>
    </row>
    <row r="59" spans="1:6" ht="15.75">
      <c r="A59" s="2" t="s">
        <v>2016</v>
      </c>
      <c r="B59" s="6" t="s">
        <v>666</v>
      </c>
      <c r="C59" s="9">
        <v>121</v>
      </c>
      <c r="D59" s="8">
        <v>44847</v>
      </c>
      <c r="E59" s="6" t="s">
        <v>15</v>
      </c>
      <c r="F59" s="6" t="s">
        <v>619</v>
      </c>
    </row>
    <row r="60" spans="1:6" ht="15.75">
      <c r="A60" s="2" t="s">
        <v>2049</v>
      </c>
      <c r="B60" s="6" t="s">
        <v>667</v>
      </c>
      <c r="C60" s="9">
        <v>1160.39</v>
      </c>
      <c r="D60" s="8">
        <v>44847</v>
      </c>
      <c r="E60" s="6" t="s">
        <v>55</v>
      </c>
      <c r="F60" s="6" t="s">
        <v>92</v>
      </c>
    </row>
    <row r="61" spans="1:6" ht="15.75">
      <c r="A61" s="2" t="s">
        <v>2130</v>
      </c>
      <c r="B61" s="6" t="s">
        <v>668</v>
      </c>
      <c r="C61" s="9">
        <v>363</v>
      </c>
      <c r="D61" s="8">
        <v>44847</v>
      </c>
      <c r="E61" s="6" t="s">
        <v>55</v>
      </c>
      <c r="F61" s="6" t="s">
        <v>92</v>
      </c>
    </row>
    <row r="62" spans="1:6" ht="15.75">
      <c r="A62" s="2" t="s">
        <v>2054</v>
      </c>
      <c r="B62" s="6" t="s">
        <v>679</v>
      </c>
      <c r="C62" s="9">
        <v>438</v>
      </c>
      <c r="D62" s="8">
        <v>44847</v>
      </c>
      <c r="E62" s="6" t="s">
        <v>16</v>
      </c>
      <c r="F62" s="6" t="s">
        <v>93</v>
      </c>
    </row>
    <row r="63" spans="1:6" ht="15.75">
      <c r="A63" s="2" t="s">
        <v>2085</v>
      </c>
      <c r="B63" s="6" t="s">
        <v>680</v>
      </c>
      <c r="C63" s="9">
        <v>4984.52</v>
      </c>
      <c r="D63" s="8">
        <v>44847</v>
      </c>
      <c r="E63" s="6" t="s">
        <v>16</v>
      </c>
      <c r="F63" s="6" t="s">
        <v>93</v>
      </c>
    </row>
    <row r="64" spans="1:6" ht="15.75">
      <c r="A64" s="2" t="s">
        <v>2162</v>
      </c>
      <c r="B64" s="6" t="s">
        <v>681</v>
      </c>
      <c r="C64" s="9">
        <v>726</v>
      </c>
      <c r="D64" s="8">
        <v>44847</v>
      </c>
      <c r="E64" s="6" t="s">
        <v>16</v>
      </c>
      <c r="F64" s="6" t="s">
        <v>93</v>
      </c>
    </row>
    <row r="65" spans="1:6" ht="15.75">
      <c r="A65" s="2" t="s">
        <v>2069</v>
      </c>
      <c r="B65" s="6" t="s">
        <v>682</v>
      </c>
      <c r="C65" s="9">
        <v>3784.5</v>
      </c>
      <c r="D65" s="8">
        <v>44847</v>
      </c>
      <c r="E65" s="6" t="s">
        <v>16</v>
      </c>
      <c r="F65" s="6" t="s">
        <v>93</v>
      </c>
    </row>
    <row r="66" spans="1:6" ht="15.75">
      <c r="A66" s="2" t="s">
        <v>2125</v>
      </c>
      <c r="B66" s="6" t="s">
        <v>683</v>
      </c>
      <c r="C66" s="9">
        <v>302.5</v>
      </c>
      <c r="D66" s="8">
        <v>44847</v>
      </c>
      <c r="E66" s="6" t="s">
        <v>16</v>
      </c>
      <c r="F66" s="6" t="s">
        <v>93</v>
      </c>
    </row>
    <row r="67" spans="1:6" ht="15.75">
      <c r="A67" s="2" t="s">
        <v>2017</v>
      </c>
      <c r="B67" s="6" t="s">
        <v>684</v>
      </c>
      <c r="C67" s="9">
        <v>1047.26</v>
      </c>
      <c r="D67" s="8">
        <v>44847</v>
      </c>
      <c r="E67" s="6" t="s">
        <v>16</v>
      </c>
      <c r="F67" s="6" t="s">
        <v>93</v>
      </c>
    </row>
    <row r="68" spans="1:6" ht="15.75">
      <c r="A68" s="2" t="s">
        <v>2084</v>
      </c>
      <c r="B68" s="6" t="s">
        <v>685</v>
      </c>
      <c r="C68" s="9">
        <v>580.8</v>
      </c>
      <c r="D68" s="8">
        <v>44847</v>
      </c>
      <c r="E68" s="6" t="s">
        <v>16</v>
      </c>
      <c r="F68" s="6" t="s">
        <v>93</v>
      </c>
    </row>
    <row r="69" spans="1:6" ht="15.75">
      <c r="A69" s="2" t="s">
        <v>2479</v>
      </c>
      <c r="B69" s="6" t="s">
        <v>692</v>
      </c>
      <c r="C69" s="9">
        <v>363</v>
      </c>
      <c r="D69" s="8">
        <v>44847</v>
      </c>
      <c r="E69" s="6" t="s">
        <v>19</v>
      </c>
      <c r="F69" s="6" t="s">
        <v>20</v>
      </c>
    </row>
    <row r="70" spans="1:6" ht="15.75">
      <c r="A70" s="2" t="s">
        <v>2480</v>
      </c>
      <c r="B70" s="6" t="s">
        <v>693</v>
      </c>
      <c r="C70" s="9">
        <v>363</v>
      </c>
      <c r="D70" s="8">
        <v>44847</v>
      </c>
      <c r="E70" s="6" t="s">
        <v>19</v>
      </c>
      <c r="F70" s="6" t="s">
        <v>20</v>
      </c>
    </row>
    <row r="71" spans="1:6" ht="15.75">
      <c r="A71" s="2" t="s">
        <v>2208</v>
      </c>
      <c r="B71" s="6" t="s">
        <v>704</v>
      </c>
      <c r="C71" s="9">
        <v>1706.1</v>
      </c>
      <c r="D71" s="8">
        <v>44847</v>
      </c>
      <c r="E71" s="6" t="s">
        <v>22</v>
      </c>
      <c r="F71" s="6" t="s">
        <v>54</v>
      </c>
    </row>
    <row r="72" spans="1:6" ht="15.75">
      <c r="A72" s="2" t="s">
        <v>2416</v>
      </c>
      <c r="B72" s="6" t="s">
        <v>705</v>
      </c>
      <c r="C72" s="9">
        <v>1210</v>
      </c>
      <c r="D72" s="8">
        <v>44847</v>
      </c>
      <c r="E72" s="6" t="s">
        <v>22</v>
      </c>
      <c r="F72" s="6" t="s">
        <v>54</v>
      </c>
    </row>
    <row r="73" spans="1:6" ht="15.75">
      <c r="A73" s="2" t="s">
        <v>2207</v>
      </c>
      <c r="B73" s="6" t="s">
        <v>706</v>
      </c>
      <c r="C73" s="9">
        <v>332.75</v>
      </c>
      <c r="D73" s="8">
        <v>44847</v>
      </c>
      <c r="E73" s="6" t="s">
        <v>22</v>
      </c>
      <c r="F73" s="6" t="s">
        <v>54</v>
      </c>
    </row>
    <row r="74" spans="1:6" ht="15.75">
      <c r="A74" s="2" t="s">
        <v>2481</v>
      </c>
      <c r="B74" s="6" t="s">
        <v>710</v>
      </c>
      <c r="C74" s="9">
        <v>1650</v>
      </c>
      <c r="D74" s="8">
        <v>44847</v>
      </c>
      <c r="E74" s="6" t="s">
        <v>23</v>
      </c>
      <c r="F74" s="6" t="s">
        <v>24</v>
      </c>
    </row>
    <row r="75" spans="1:6" ht="15.75">
      <c r="A75" s="2" t="s">
        <v>2073</v>
      </c>
      <c r="B75" s="6" t="s">
        <v>711</v>
      </c>
      <c r="C75" s="9">
        <v>924</v>
      </c>
      <c r="D75" s="8">
        <v>44847</v>
      </c>
      <c r="E75" s="6" t="s">
        <v>23</v>
      </c>
      <c r="F75" s="6" t="s">
        <v>24</v>
      </c>
    </row>
    <row r="76" spans="1:6" ht="15.75">
      <c r="A76" s="2" t="s">
        <v>2133</v>
      </c>
      <c r="B76" s="6" t="s">
        <v>723</v>
      </c>
      <c r="C76" s="9">
        <v>1763.95</v>
      </c>
      <c r="D76" s="8">
        <v>44847</v>
      </c>
      <c r="E76" s="6" t="s">
        <v>43</v>
      </c>
      <c r="F76" s="6" t="s">
        <v>95</v>
      </c>
    </row>
    <row r="77" spans="1:6" ht="15.75">
      <c r="A77" s="2" t="s">
        <v>2065</v>
      </c>
      <c r="B77" s="6" t="s">
        <v>725</v>
      </c>
      <c r="C77" s="9">
        <v>1839.2</v>
      </c>
      <c r="D77" s="8">
        <v>44847</v>
      </c>
      <c r="E77" s="6" t="s">
        <v>40</v>
      </c>
      <c r="F77" s="6" t="s">
        <v>623</v>
      </c>
    </row>
    <row r="78" spans="1:6" ht="15.75">
      <c r="A78" s="2" t="s">
        <v>2095</v>
      </c>
      <c r="B78" s="6" t="s">
        <v>729</v>
      </c>
      <c r="C78" s="9">
        <v>144.71</v>
      </c>
      <c r="D78" s="8">
        <v>44847</v>
      </c>
      <c r="E78" s="6" t="s">
        <v>35</v>
      </c>
      <c r="F78" s="6" t="s">
        <v>96</v>
      </c>
    </row>
    <row r="79" spans="1:6" ht="15.75">
      <c r="A79" s="2" t="s">
        <v>2023</v>
      </c>
      <c r="B79" s="6" t="s">
        <v>736</v>
      </c>
      <c r="C79" s="9">
        <v>118.63</v>
      </c>
      <c r="D79" s="8">
        <v>44847</v>
      </c>
      <c r="E79" s="6" t="s">
        <v>27</v>
      </c>
      <c r="F79" s="6" t="s">
        <v>28</v>
      </c>
    </row>
    <row r="80" spans="1:6" ht="15.75">
      <c r="A80" s="2" t="s">
        <v>2023</v>
      </c>
      <c r="B80" s="6" t="s">
        <v>737</v>
      </c>
      <c r="C80" s="9">
        <v>546.78</v>
      </c>
      <c r="D80" s="8">
        <v>44847</v>
      </c>
      <c r="E80" s="6" t="s">
        <v>27</v>
      </c>
      <c r="F80" s="6" t="s">
        <v>28</v>
      </c>
    </row>
    <row r="81" spans="1:6" ht="15.75">
      <c r="A81" s="2" t="s">
        <v>2023</v>
      </c>
      <c r="B81" s="6" t="s">
        <v>738</v>
      </c>
      <c r="C81" s="9">
        <v>1423.41</v>
      </c>
      <c r="D81" s="8">
        <v>44847</v>
      </c>
      <c r="E81" s="6" t="s">
        <v>27</v>
      </c>
      <c r="F81" s="6" t="s">
        <v>28</v>
      </c>
    </row>
    <row r="82" spans="1:6" ht="15.75">
      <c r="A82" s="2" t="s">
        <v>2023</v>
      </c>
      <c r="B82" s="6" t="s">
        <v>739</v>
      </c>
      <c r="C82" s="9">
        <v>187.76</v>
      </c>
      <c r="D82" s="8">
        <v>44847</v>
      </c>
      <c r="E82" s="6" t="s">
        <v>27</v>
      </c>
      <c r="F82" s="6" t="s">
        <v>28</v>
      </c>
    </row>
    <row r="83" spans="1:6" ht="15.75">
      <c r="A83" s="2" t="s">
        <v>2023</v>
      </c>
      <c r="B83" s="6" t="s">
        <v>740</v>
      </c>
      <c r="C83" s="9">
        <v>166.42</v>
      </c>
      <c r="D83" s="8">
        <v>44847</v>
      </c>
      <c r="E83" s="6" t="s">
        <v>27</v>
      </c>
      <c r="F83" s="6" t="s">
        <v>28</v>
      </c>
    </row>
    <row r="84" spans="1:6" ht="15.75">
      <c r="A84" s="2" t="s">
        <v>2023</v>
      </c>
      <c r="B84" s="6" t="s">
        <v>741</v>
      </c>
      <c r="C84" s="9">
        <v>146.26</v>
      </c>
      <c r="D84" s="8">
        <v>44847</v>
      </c>
      <c r="E84" s="6" t="s">
        <v>27</v>
      </c>
      <c r="F84" s="6" t="s">
        <v>28</v>
      </c>
    </row>
    <row r="85" spans="1:6" ht="15.75">
      <c r="A85" s="2" t="s">
        <v>2023</v>
      </c>
      <c r="B85" s="6" t="s">
        <v>742</v>
      </c>
      <c r="C85" s="9">
        <v>322.75</v>
      </c>
      <c r="D85" s="8">
        <v>44847</v>
      </c>
      <c r="E85" s="6" t="s">
        <v>27</v>
      </c>
      <c r="F85" s="6" t="s">
        <v>28</v>
      </c>
    </row>
    <row r="86" spans="1:6" ht="15.75">
      <c r="A86" s="2" t="s">
        <v>2023</v>
      </c>
      <c r="B86" s="6" t="s">
        <v>743</v>
      </c>
      <c r="C86" s="9">
        <v>68.24</v>
      </c>
      <c r="D86" s="8">
        <v>44847</v>
      </c>
      <c r="E86" s="6" t="s">
        <v>27</v>
      </c>
      <c r="F86" s="6" t="s">
        <v>28</v>
      </c>
    </row>
    <row r="87" spans="1:6" ht="15.75">
      <c r="A87" s="2" t="s">
        <v>2023</v>
      </c>
      <c r="B87" s="6" t="s">
        <v>744</v>
      </c>
      <c r="C87" s="9">
        <v>85.42</v>
      </c>
      <c r="D87" s="8">
        <v>44847</v>
      </c>
      <c r="E87" s="6" t="s">
        <v>27</v>
      </c>
      <c r="F87" s="6" t="s">
        <v>28</v>
      </c>
    </row>
    <row r="88" spans="1:6" ht="15.75">
      <c r="A88" s="2" t="s">
        <v>2023</v>
      </c>
      <c r="B88" s="6" t="s">
        <v>745</v>
      </c>
      <c r="C88" s="9">
        <v>218.43</v>
      </c>
      <c r="D88" s="8">
        <v>44847</v>
      </c>
      <c r="E88" s="6" t="s">
        <v>27</v>
      </c>
      <c r="F88" s="6" t="s">
        <v>28</v>
      </c>
    </row>
    <row r="89" spans="1:6" ht="15.75">
      <c r="A89" s="2" t="s">
        <v>2023</v>
      </c>
      <c r="B89" s="6" t="s">
        <v>746</v>
      </c>
      <c r="C89" s="9">
        <v>260.55</v>
      </c>
      <c r="D89" s="8">
        <v>44847</v>
      </c>
      <c r="E89" s="6" t="s">
        <v>27</v>
      </c>
      <c r="F89" s="6" t="s">
        <v>28</v>
      </c>
    </row>
    <row r="90" spans="1:6" ht="15.75">
      <c r="A90" s="2" t="s">
        <v>2106</v>
      </c>
      <c r="B90" s="6" t="s">
        <v>747</v>
      </c>
      <c r="C90" s="9">
        <v>43.66</v>
      </c>
      <c r="D90" s="8">
        <v>44847</v>
      </c>
      <c r="E90" s="6" t="s">
        <v>27</v>
      </c>
      <c r="F90" s="6" t="s">
        <v>28</v>
      </c>
    </row>
    <row r="91" spans="1:6" ht="15.75">
      <c r="A91" s="2" t="s">
        <v>2106</v>
      </c>
      <c r="B91" s="6" t="s">
        <v>748</v>
      </c>
      <c r="C91" s="9">
        <v>43.66</v>
      </c>
      <c r="D91" s="8">
        <v>44847</v>
      </c>
      <c r="E91" s="6" t="s">
        <v>27</v>
      </c>
      <c r="F91" s="6" t="s">
        <v>28</v>
      </c>
    </row>
    <row r="92" spans="1:6" ht="15.75">
      <c r="A92" s="2" t="s">
        <v>2482</v>
      </c>
      <c r="B92" s="6" t="s">
        <v>712</v>
      </c>
      <c r="C92" s="9">
        <v>82.96</v>
      </c>
      <c r="D92" s="8">
        <v>44848</v>
      </c>
      <c r="E92" s="6" t="s">
        <v>23</v>
      </c>
      <c r="F92" s="6" t="s">
        <v>24</v>
      </c>
    </row>
    <row r="93" spans="1:6" ht="15.75">
      <c r="A93" s="2" t="s">
        <v>2483</v>
      </c>
      <c r="B93" s="6" t="s">
        <v>695</v>
      </c>
      <c r="C93" s="9">
        <v>120</v>
      </c>
      <c r="D93" s="8">
        <v>44851</v>
      </c>
      <c r="E93" s="6" t="s">
        <v>19</v>
      </c>
      <c r="F93" s="6" t="s">
        <v>20</v>
      </c>
    </row>
    <row r="94" spans="1:6" ht="15.75">
      <c r="A94" s="2" t="s">
        <v>2127</v>
      </c>
      <c r="B94" s="6" t="s">
        <v>714</v>
      </c>
      <c r="C94" s="9">
        <v>250</v>
      </c>
      <c r="D94" s="8">
        <v>44853</v>
      </c>
      <c r="E94" s="6" t="s">
        <v>23</v>
      </c>
      <c r="F94" s="6" t="s">
        <v>24</v>
      </c>
    </row>
    <row r="95" spans="1:6" ht="15.75">
      <c r="A95" s="2" t="s">
        <v>2074</v>
      </c>
      <c r="B95" s="6" t="s">
        <v>636</v>
      </c>
      <c r="C95" s="9">
        <v>286.43</v>
      </c>
      <c r="D95" s="8">
        <v>44854</v>
      </c>
      <c r="E95" s="6" t="s">
        <v>6</v>
      </c>
      <c r="F95" s="6" t="s">
        <v>7</v>
      </c>
    </row>
    <row r="96" spans="1:6" ht="15.75">
      <c r="A96" s="2" t="s">
        <v>2484</v>
      </c>
      <c r="B96" s="6" t="s">
        <v>637</v>
      </c>
      <c r="C96" s="9">
        <v>390</v>
      </c>
      <c r="D96" s="8">
        <v>44854</v>
      </c>
      <c r="E96" s="6" t="s">
        <v>6</v>
      </c>
      <c r="F96" s="6" t="s">
        <v>7</v>
      </c>
    </row>
    <row r="97" spans="1:6" ht="15.75">
      <c r="A97" s="2" t="s">
        <v>2485</v>
      </c>
      <c r="B97" s="6" t="s">
        <v>638</v>
      </c>
      <c r="C97" s="9">
        <v>817.28</v>
      </c>
      <c r="D97" s="8">
        <v>44854</v>
      </c>
      <c r="E97" s="6" t="s">
        <v>30</v>
      </c>
      <c r="F97" s="6" t="s">
        <v>611</v>
      </c>
    </row>
    <row r="98" spans="1:6" ht="15.75">
      <c r="A98" s="2" t="s">
        <v>2486</v>
      </c>
      <c r="B98" s="6" t="s">
        <v>639</v>
      </c>
      <c r="C98" s="9">
        <v>26.92</v>
      </c>
      <c r="D98" s="8">
        <v>44854</v>
      </c>
      <c r="E98" s="6" t="s">
        <v>30</v>
      </c>
      <c r="F98" s="6" t="s">
        <v>611</v>
      </c>
    </row>
    <row r="99" spans="1:6" ht="15.75">
      <c r="A99" s="2" t="s">
        <v>2210</v>
      </c>
      <c r="B99" s="6" t="s">
        <v>640</v>
      </c>
      <c r="C99" s="9">
        <v>78</v>
      </c>
      <c r="D99" s="8">
        <v>44854</v>
      </c>
      <c r="E99" s="6" t="s">
        <v>30</v>
      </c>
      <c r="F99" s="6" t="s">
        <v>611</v>
      </c>
    </row>
    <row r="100" spans="1:6" ht="15.75">
      <c r="A100" s="2" t="s">
        <v>2487</v>
      </c>
      <c r="B100" s="6" t="s">
        <v>642</v>
      </c>
      <c r="C100" s="9">
        <v>9423.08</v>
      </c>
      <c r="D100" s="8">
        <v>44854</v>
      </c>
      <c r="E100" s="6" t="s">
        <v>31</v>
      </c>
      <c r="F100" s="6" t="s">
        <v>612</v>
      </c>
    </row>
    <row r="101" spans="1:6" ht="15.75">
      <c r="A101" s="2" t="s">
        <v>2488</v>
      </c>
      <c r="B101" s="6" t="s">
        <v>643</v>
      </c>
      <c r="C101" s="9">
        <v>8409.5</v>
      </c>
      <c r="D101" s="8">
        <v>44854</v>
      </c>
      <c r="E101" s="6" t="s">
        <v>51</v>
      </c>
      <c r="F101" s="6" t="s">
        <v>613</v>
      </c>
    </row>
    <row r="102" spans="1:6" ht="15.75">
      <c r="A102" s="2" t="s">
        <v>2163</v>
      </c>
      <c r="B102" s="6" t="s">
        <v>654</v>
      </c>
      <c r="C102" s="9">
        <v>423.5</v>
      </c>
      <c r="D102" s="8">
        <v>44854</v>
      </c>
      <c r="E102" s="6" t="s">
        <v>9</v>
      </c>
      <c r="F102" s="6" t="s">
        <v>10</v>
      </c>
    </row>
    <row r="103" spans="1:6" ht="15.75">
      <c r="A103" s="2" t="s">
        <v>2243</v>
      </c>
      <c r="B103" s="6" t="s">
        <v>655</v>
      </c>
      <c r="C103" s="9">
        <v>808.28</v>
      </c>
      <c r="D103" s="8">
        <v>44854</v>
      </c>
      <c r="E103" s="6" t="s">
        <v>9</v>
      </c>
      <c r="F103" s="6" t="s">
        <v>10</v>
      </c>
    </row>
    <row r="104" spans="1:6" ht="15.75">
      <c r="A104" s="2" t="s">
        <v>2077</v>
      </c>
      <c r="B104" s="6" t="s">
        <v>656</v>
      </c>
      <c r="C104" s="9">
        <v>2976.6</v>
      </c>
      <c r="D104" s="8">
        <v>44854</v>
      </c>
      <c r="E104" s="6" t="s">
        <v>9</v>
      </c>
      <c r="F104" s="6" t="s">
        <v>10</v>
      </c>
    </row>
    <row r="105" spans="1:6" ht="15.75">
      <c r="A105" s="2" t="s">
        <v>2041</v>
      </c>
      <c r="B105" s="6" t="s">
        <v>659</v>
      </c>
      <c r="C105" s="9">
        <v>254.1</v>
      </c>
      <c r="D105" s="8">
        <v>44854</v>
      </c>
      <c r="E105" s="6" t="s">
        <v>11</v>
      </c>
      <c r="F105" s="6" t="s">
        <v>90</v>
      </c>
    </row>
    <row r="106" spans="1:6" ht="15.75">
      <c r="A106" s="2" t="s">
        <v>2338</v>
      </c>
      <c r="B106" s="6" t="s">
        <v>660</v>
      </c>
      <c r="C106" s="9">
        <v>1270.5</v>
      </c>
      <c r="D106" s="8">
        <v>44854</v>
      </c>
      <c r="E106" s="6" t="s">
        <v>11</v>
      </c>
      <c r="F106" s="6" t="s">
        <v>90</v>
      </c>
    </row>
    <row r="107" spans="1:6" ht="15.75">
      <c r="A107" s="2" t="s">
        <v>2055</v>
      </c>
      <c r="B107" s="6" t="s">
        <v>686</v>
      </c>
      <c r="C107" s="9">
        <v>423.5</v>
      </c>
      <c r="D107" s="8">
        <v>44854</v>
      </c>
      <c r="E107" s="6" t="s">
        <v>16</v>
      </c>
      <c r="F107" s="6" t="s">
        <v>93</v>
      </c>
    </row>
    <row r="108" spans="1:6" ht="15.75">
      <c r="A108" s="2" t="s">
        <v>2058</v>
      </c>
      <c r="B108" s="6" t="s">
        <v>687</v>
      </c>
      <c r="C108" s="9">
        <v>577</v>
      </c>
      <c r="D108" s="8">
        <v>44854</v>
      </c>
      <c r="E108" s="6" t="s">
        <v>16</v>
      </c>
      <c r="F108" s="6" t="s">
        <v>93</v>
      </c>
    </row>
    <row r="109" spans="1:6" ht="15.75">
      <c r="A109" s="2" t="s">
        <v>2056</v>
      </c>
      <c r="B109" s="6" t="s">
        <v>688</v>
      </c>
      <c r="C109" s="9">
        <v>605</v>
      </c>
      <c r="D109" s="8">
        <v>44854</v>
      </c>
      <c r="E109" s="6" t="s">
        <v>16</v>
      </c>
      <c r="F109" s="6" t="s">
        <v>93</v>
      </c>
    </row>
    <row r="110" spans="1:6" ht="15.75">
      <c r="A110" s="2" t="s">
        <v>2489</v>
      </c>
      <c r="B110" s="6" t="s">
        <v>694</v>
      </c>
      <c r="C110" s="9">
        <v>605</v>
      </c>
      <c r="D110" s="8">
        <v>44854</v>
      </c>
      <c r="E110" s="6" t="s">
        <v>19</v>
      </c>
      <c r="F110" s="6" t="s">
        <v>20</v>
      </c>
    </row>
    <row r="111" spans="1:6" ht="15.75">
      <c r="A111" s="2" t="s">
        <v>2490</v>
      </c>
      <c r="B111" s="6" t="s">
        <v>696</v>
      </c>
      <c r="C111" s="9">
        <v>967</v>
      </c>
      <c r="D111" s="8">
        <v>44854</v>
      </c>
      <c r="E111" s="6" t="s">
        <v>33</v>
      </c>
      <c r="F111" s="6" t="s">
        <v>94</v>
      </c>
    </row>
    <row r="112" spans="1:6" ht="15.75">
      <c r="A112" s="2" t="s">
        <v>2491</v>
      </c>
      <c r="B112" s="6" t="s">
        <v>707</v>
      </c>
      <c r="C112" s="9">
        <v>6600</v>
      </c>
      <c r="D112" s="8">
        <v>44854</v>
      </c>
      <c r="E112" s="6" t="s">
        <v>22</v>
      </c>
      <c r="F112" s="6" t="s">
        <v>54</v>
      </c>
    </row>
    <row r="113" spans="1:6" ht="15.75">
      <c r="A113" s="2" t="s">
        <v>2073</v>
      </c>
      <c r="B113" s="6" t="s">
        <v>713</v>
      </c>
      <c r="C113" s="9">
        <v>924</v>
      </c>
      <c r="D113" s="8">
        <v>44854</v>
      </c>
      <c r="E113" s="6" t="s">
        <v>23</v>
      </c>
      <c r="F113" s="6" t="s">
        <v>24</v>
      </c>
    </row>
    <row r="114" spans="1:6" ht="15.75">
      <c r="A114" s="2" t="s">
        <v>2095</v>
      </c>
      <c r="B114" s="6" t="s">
        <v>715</v>
      </c>
      <c r="C114" s="9">
        <v>169.65</v>
      </c>
      <c r="D114" s="8">
        <v>44854</v>
      </c>
      <c r="E114" s="6" t="s">
        <v>23</v>
      </c>
      <c r="F114" s="6" t="s">
        <v>24</v>
      </c>
    </row>
    <row r="115" spans="1:6" ht="15.75">
      <c r="A115" s="2" t="s">
        <v>2073</v>
      </c>
      <c r="B115" s="6" t="s">
        <v>716</v>
      </c>
      <c r="C115" s="9">
        <v>440</v>
      </c>
      <c r="D115" s="8">
        <v>44854</v>
      </c>
      <c r="E115" s="6" t="s">
        <v>23</v>
      </c>
      <c r="F115" s="6" t="s">
        <v>24</v>
      </c>
    </row>
    <row r="116" spans="1:6" ht="15.75">
      <c r="A116" s="2" t="s">
        <v>2115</v>
      </c>
      <c r="B116" s="6" t="s">
        <v>727</v>
      </c>
      <c r="C116" s="9">
        <v>173.58</v>
      </c>
      <c r="D116" s="8">
        <v>44854</v>
      </c>
      <c r="E116" s="6" t="s">
        <v>26</v>
      </c>
      <c r="F116" s="6" t="s">
        <v>624</v>
      </c>
    </row>
    <row r="117" spans="1:6" ht="15.75">
      <c r="A117" s="2" t="s">
        <v>2023</v>
      </c>
      <c r="B117" s="6" t="s">
        <v>749</v>
      </c>
      <c r="C117" s="9">
        <v>30.4</v>
      </c>
      <c r="D117" s="8">
        <v>44854</v>
      </c>
      <c r="E117" s="6" t="s">
        <v>27</v>
      </c>
      <c r="F117" s="6" t="s">
        <v>28</v>
      </c>
    </row>
    <row r="118" spans="1:6" ht="15.75">
      <c r="A118" s="2" t="s">
        <v>2023</v>
      </c>
      <c r="B118" s="6" t="s">
        <v>750</v>
      </c>
      <c r="C118" s="9">
        <v>54.08</v>
      </c>
      <c r="D118" s="8">
        <v>44854</v>
      </c>
      <c r="E118" s="6" t="s">
        <v>27</v>
      </c>
      <c r="F118" s="6" t="s">
        <v>28</v>
      </c>
    </row>
    <row r="119" spans="1:6" ht="15.75">
      <c r="A119" s="2" t="s">
        <v>2023</v>
      </c>
      <c r="B119" s="6" t="s">
        <v>751</v>
      </c>
      <c r="C119" s="9">
        <v>334.23</v>
      </c>
      <c r="D119" s="8">
        <v>44854</v>
      </c>
      <c r="E119" s="6" t="s">
        <v>27</v>
      </c>
      <c r="F119" s="6" t="s">
        <v>28</v>
      </c>
    </row>
    <row r="120" spans="1:6" ht="15.75">
      <c r="A120" s="2" t="s">
        <v>2023</v>
      </c>
      <c r="B120" s="6" t="s">
        <v>752</v>
      </c>
      <c r="C120" s="9">
        <v>184.92</v>
      </c>
      <c r="D120" s="8">
        <v>44854</v>
      </c>
      <c r="E120" s="6" t="s">
        <v>27</v>
      </c>
      <c r="F120" s="6" t="s">
        <v>28</v>
      </c>
    </row>
    <row r="121" spans="1:6" ht="15.75">
      <c r="A121" s="2" t="s">
        <v>2023</v>
      </c>
      <c r="B121" s="6" t="s">
        <v>753</v>
      </c>
      <c r="C121" s="9">
        <v>235.15</v>
      </c>
      <c r="D121" s="8">
        <v>44854</v>
      </c>
      <c r="E121" s="6" t="s">
        <v>27</v>
      </c>
      <c r="F121" s="6" t="s">
        <v>28</v>
      </c>
    </row>
    <row r="122" spans="1:6" ht="15.75">
      <c r="A122" s="2" t="s">
        <v>2023</v>
      </c>
      <c r="B122" s="6" t="s">
        <v>754</v>
      </c>
      <c r="C122" s="9">
        <v>596.06</v>
      </c>
      <c r="D122" s="8">
        <v>44854</v>
      </c>
      <c r="E122" s="6" t="s">
        <v>27</v>
      </c>
      <c r="F122" s="6" t="s">
        <v>28</v>
      </c>
    </row>
    <row r="123" spans="1:6" ht="15.75">
      <c r="A123" s="2" t="s">
        <v>2023</v>
      </c>
      <c r="B123" s="6" t="s">
        <v>755</v>
      </c>
      <c r="C123" s="9">
        <v>159.95</v>
      </c>
      <c r="D123" s="8">
        <v>44854</v>
      </c>
      <c r="E123" s="6" t="s">
        <v>27</v>
      </c>
      <c r="F123" s="6" t="s">
        <v>28</v>
      </c>
    </row>
    <row r="124" spans="1:6" ht="15.75">
      <c r="A124" s="2" t="s">
        <v>2023</v>
      </c>
      <c r="B124" s="6" t="s">
        <v>756</v>
      </c>
      <c r="C124" s="9">
        <v>244.11</v>
      </c>
      <c r="D124" s="8">
        <v>44854</v>
      </c>
      <c r="E124" s="6" t="s">
        <v>27</v>
      </c>
      <c r="F124" s="6" t="s">
        <v>28</v>
      </c>
    </row>
    <row r="125" spans="1:6" ht="15.75">
      <c r="A125" s="2" t="s">
        <v>2106</v>
      </c>
      <c r="B125" s="6" t="s">
        <v>757</v>
      </c>
      <c r="C125" s="9">
        <v>130.98</v>
      </c>
      <c r="D125" s="8">
        <v>44854</v>
      </c>
      <c r="E125" s="6" t="s">
        <v>27</v>
      </c>
      <c r="F125" s="6" t="s">
        <v>28</v>
      </c>
    </row>
    <row r="126" spans="1:6" ht="15.75">
      <c r="A126" s="2" t="s">
        <v>2106</v>
      </c>
      <c r="B126" s="6" t="s">
        <v>758</v>
      </c>
      <c r="C126" s="9">
        <v>87.32</v>
      </c>
      <c r="D126" s="8">
        <v>44854</v>
      </c>
      <c r="E126" s="6" t="s">
        <v>27</v>
      </c>
      <c r="F126" s="6" t="s">
        <v>28</v>
      </c>
    </row>
    <row r="127" spans="1:6" ht="15.75">
      <c r="A127" s="2" t="s">
        <v>2494</v>
      </c>
      <c r="B127" s="6" t="s">
        <v>760</v>
      </c>
      <c r="C127" s="9">
        <v>3993</v>
      </c>
      <c r="D127" s="8">
        <v>44854</v>
      </c>
      <c r="E127" s="6" t="s">
        <v>29</v>
      </c>
      <c r="F127" s="6" t="s">
        <v>625</v>
      </c>
    </row>
    <row r="128" spans="1:6" ht="15.75">
      <c r="A128" s="2" t="s">
        <v>2073</v>
      </c>
      <c r="B128" s="6" t="s">
        <v>762</v>
      </c>
      <c r="C128" s="9">
        <v>3363.45</v>
      </c>
      <c r="D128" s="8">
        <v>44854</v>
      </c>
      <c r="E128" s="6" t="s">
        <v>89</v>
      </c>
      <c r="F128" s="6" t="s">
        <v>101</v>
      </c>
    </row>
    <row r="129" spans="1:6" ht="15.75">
      <c r="A129" s="2" t="s">
        <v>2492</v>
      </c>
      <c r="B129" s="6" t="s">
        <v>717</v>
      </c>
      <c r="C129" s="9">
        <v>16.94</v>
      </c>
      <c r="D129" s="8">
        <v>44855</v>
      </c>
      <c r="E129" s="6" t="s">
        <v>23</v>
      </c>
      <c r="F129" s="6" t="s">
        <v>24</v>
      </c>
    </row>
    <row r="130" spans="1:6" ht="15.75">
      <c r="A130" s="2" t="s">
        <v>2378</v>
      </c>
      <c r="B130" s="6" t="s">
        <v>728</v>
      </c>
      <c r="C130" s="9">
        <v>12</v>
      </c>
      <c r="D130" s="8">
        <v>44858</v>
      </c>
      <c r="E130" s="6" t="s">
        <v>26</v>
      </c>
      <c r="F130" s="6" t="s">
        <v>624</v>
      </c>
    </row>
    <row r="131" spans="1:6" ht="15.75">
      <c r="A131" s="2" t="s">
        <v>2493</v>
      </c>
      <c r="B131" s="6" t="s">
        <v>689</v>
      </c>
      <c r="C131" s="9">
        <v>439.24</v>
      </c>
      <c r="D131" s="8">
        <v>44859</v>
      </c>
      <c r="E131" s="6" t="s">
        <v>16</v>
      </c>
      <c r="F131" s="6" t="s">
        <v>93</v>
      </c>
    </row>
    <row r="132" spans="1:6" ht="15.75">
      <c r="A132" s="2" t="s">
        <v>2177</v>
      </c>
      <c r="B132" s="6" t="s">
        <v>718</v>
      </c>
      <c r="C132" s="9">
        <v>170.09</v>
      </c>
      <c r="D132" s="8">
        <v>44865</v>
      </c>
      <c r="E132" s="6" t="s">
        <v>23</v>
      </c>
      <c r="F132" s="6" t="s">
        <v>24</v>
      </c>
    </row>
    <row r="133" spans="1:6" ht="15.75">
      <c r="A133" s="2" t="s">
        <v>2129</v>
      </c>
      <c r="B133" s="6" t="s">
        <v>730</v>
      </c>
      <c r="C133" s="9">
        <v>690.13</v>
      </c>
      <c r="D133" s="8">
        <v>44865</v>
      </c>
      <c r="E133" s="6" t="s">
        <v>35</v>
      </c>
      <c r="F133" s="6" t="s">
        <v>96</v>
      </c>
    </row>
    <row r="134" spans="1:6" ht="15.75">
      <c r="A134" s="2" t="s">
        <v>2129</v>
      </c>
      <c r="B134" s="6" t="s">
        <v>730</v>
      </c>
      <c r="C134" s="9">
        <v>59066.11</v>
      </c>
      <c r="D134" s="8">
        <v>44865</v>
      </c>
      <c r="E134" s="6" t="s">
        <v>85</v>
      </c>
      <c r="F134" s="6" t="s">
        <v>97</v>
      </c>
    </row>
    <row r="135" spans="1:6" ht="15.75">
      <c r="A135" s="2" t="s">
        <v>2129</v>
      </c>
      <c r="B135" s="6" t="s">
        <v>730</v>
      </c>
      <c r="C135" s="9">
        <v>101669.84</v>
      </c>
      <c r="D135" s="8">
        <v>44865</v>
      </c>
      <c r="E135" s="6" t="s">
        <v>86</v>
      </c>
      <c r="F135" s="6" t="s">
        <v>98</v>
      </c>
    </row>
    <row r="136" spans="1:6" ht="15.75">
      <c r="A136" s="2" t="s">
        <v>2129</v>
      </c>
      <c r="B136" s="6" t="s">
        <v>730</v>
      </c>
      <c r="C136" s="9">
        <v>13878.27</v>
      </c>
      <c r="D136" s="8">
        <v>44865</v>
      </c>
      <c r="E136" s="6" t="s">
        <v>87</v>
      </c>
      <c r="F136" s="6" t="s">
        <v>99</v>
      </c>
    </row>
    <row r="137" spans="1:6" ht="15.75">
      <c r="A137" s="2" t="s">
        <v>2129</v>
      </c>
      <c r="B137" s="6" t="s">
        <v>730</v>
      </c>
      <c r="C137" s="9">
        <v>67148.33</v>
      </c>
      <c r="D137" s="8">
        <v>44865</v>
      </c>
      <c r="E137" s="6" t="s">
        <v>88</v>
      </c>
      <c r="F137" s="6" t="s">
        <v>100</v>
      </c>
    </row>
    <row r="138" spans="3:4" ht="15.75">
      <c r="C138" s="10"/>
      <c r="D138" s="4"/>
    </row>
    <row r="139" spans="3:4" ht="15.75">
      <c r="C139" s="10"/>
      <c r="D139" s="4"/>
    </row>
    <row r="140" spans="3:4" ht="15.75">
      <c r="C140" s="10"/>
      <c r="D140" s="4"/>
    </row>
    <row r="141" spans="3:4" ht="15.75">
      <c r="C141" s="10"/>
      <c r="D141" s="4"/>
    </row>
    <row r="142" spans="3:4" ht="15.75">
      <c r="C142" s="10"/>
      <c r="D142" s="4"/>
    </row>
    <row r="143" spans="3:4" ht="15.75">
      <c r="C143" s="10"/>
      <c r="D143" s="4"/>
    </row>
    <row r="144" spans="3:4" ht="15.75">
      <c r="C144" s="10"/>
      <c r="D144" s="4"/>
    </row>
    <row r="145" spans="3:4" ht="15.75">
      <c r="C145" s="10"/>
      <c r="D145" s="4"/>
    </row>
    <row r="146" spans="3:4" ht="15.75">
      <c r="C146" s="10"/>
      <c r="D146" s="4"/>
    </row>
    <row r="147" spans="3:4" ht="15.75">
      <c r="C147" s="10"/>
      <c r="D147" s="4"/>
    </row>
    <row r="148" spans="3:4" ht="15.75">
      <c r="C148" s="10"/>
      <c r="D148" s="4"/>
    </row>
    <row r="149" spans="3:4" ht="15.75">
      <c r="C149" s="10"/>
      <c r="D149" s="4"/>
    </row>
    <row r="150" spans="3:4" ht="15.75">
      <c r="C150" s="10"/>
      <c r="D150" s="4"/>
    </row>
    <row r="151" spans="3:4" ht="15.75">
      <c r="C151" s="10"/>
      <c r="D151" s="4"/>
    </row>
    <row r="152" spans="3:4" ht="15.75">
      <c r="C152" s="10"/>
      <c r="D152" s="4"/>
    </row>
    <row r="153" spans="3:4" ht="15.75">
      <c r="C153" s="10"/>
      <c r="D153" s="4"/>
    </row>
    <row r="154" spans="3:4" ht="15.75">
      <c r="C154" s="10"/>
      <c r="D154" s="4"/>
    </row>
    <row r="155" spans="3:4" ht="15.75">
      <c r="C155" s="10"/>
      <c r="D155" s="4"/>
    </row>
    <row r="156" spans="3:4" ht="15.75">
      <c r="C156" s="10"/>
      <c r="D156" s="4"/>
    </row>
    <row r="157" spans="3:4" ht="15.75">
      <c r="C157" s="10"/>
      <c r="D157" s="4"/>
    </row>
    <row r="158" spans="3:4" ht="15.75">
      <c r="C158" s="10"/>
      <c r="D158" s="4"/>
    </row>
    <row r="159" spans="3:4" ht="15.75">
      <c r="C159" s="10"/>
      <c r="D159" s="4"/>
    </row>
    <row r="160" spans="3:4" ht="15.75">
      <c r="C160" s="10"/>
      <c r="D160" s="4"/>
    </row>
    <row r="161" spans="3:4" ht="15.75">
      <c r="C161" s="10"/>
      <c r="D161" s="4"/>
    </row>
    <row r="162" spans="3:4" ht="15.75">
      <c r="C162" s="10"/>
      <c r="D162" s="4"/>
    </row>
    <row r="163" spans="3:4" ht="15.75">
      <c r="C163" s="10"/>
      <c r="D163" s="4"/>
    </row>
    <row r="164" spans="3:4" ht="15.75">
      <c r="C164" s="10"/>
      <c r="D164" s="4"/>
    </row>
    <row r="165" spans="3:4" ht="15.75">
      <c r="C165" s="10"/>
      <c r="D165" s="4"/>
    </row>
    <row r="166" spans="3:4" ht="15.75">
      <c r="C166" s="10"/>
      <c r="D166" s="4"/>
    </row>
    <row r="167" spans="3:4" ht="15.75">
      <c r="C167" s="10"/>
      <c r="D167" s="4"/>
    </row>
    <row r="168" spans="3:4" ht="15.75">
      <c r="C168" s="10"/>
      <c r="D168" s="4"/>
    </row>
    <row r="169" spans="3:4" ht="15.75">
      <c r="C169" s="10"/>
      <c r="D169" s="4"/>
    </row>
    <row r="170" spans="3:4" ht="15.75">
      <c r="C170" s="10"/>
      <c r="D170" s="4"/>
    </row>
    <row r="171" spans="3:4" ht="15.75">
      <c r="C171" s="10"/>
      <c r="D171" s="4"/>
    </row>
    <row r="172" spans="3:4" ht="15.75">
      <c r="C172" s="10"/>
      <c r="D172" s="4"/>
    </row>
    <row r="173" spans="3:4" ht="15.75">
      <c r="C173" s="10"/>
      <c r="D173" s="4"/>
    </row>
    <row r="174" spans="3:4" ht="15.75">
      <c r="C174" s="10"/>
      <c r="D174" s="4"/>
    </row>
    <row r="175" spans="3:4" ht="15.75">
      <c r="C175" s="10"/>
      <c r="D175" s="4"/>
    </row>
    <row r="176" spans="3:4" ht="15.75">
      <c r="C176" s="10"/>
      <c r="D176" s="4"/>
    </row>
    <row r="177" spans="3:4" ht="15.75">
      <c r="C177" s="10"/>
      <c r="D177" s="4"/>
    </row>
    <row r="178" spans="3:4" ht="15.75">
      <c r="C178" s="10"/>
      <c r="D178" s="4"/>
    </row>
    <row r="179" spans="3:4" ht="15.75">
      <c r="C179" s="10"/>
      <c r="D179" s="4"/>
    </row>
    <row r="180" spans="3:4" ht="15.75">
      <c r="C180" s="10"/>
      <c r="D180" s="4"/>
    </row>
    <row r="181" spans="3:4" ht="15.75">
      <c r="C181" s="10"/>
      <c r="D181" s="4"/>
    </row>
    <row r="182" spans="3:4" ht="15.75">
      <c r="C182" s="10"/>
      <c r="D182" s="4"/>
    </row>
    <row r="183" spans="3:4" ht="15.75">
      <c r="C183" s="10"/>
      <c r="D183" s="4"/>
    </row>
    <row r="184" spans="3:4" ht="15.75">
      <c r="C184" s="10"/>
      <c r="D184" s="4"/>
    </row>
    <row r="185" spans="3:4" ht="15.75">
      <c r="C185" s="10"/>
      <c r="D185" s="4"/>
    </row>
    <row r="186" spans="3:4" ht="15.75">
      <c r="C186" s="10"/>
      <c r="D186" s="4"/>
    </row>
    <row r="187" spans="3:4" ht="15.75">
      <c r="C187" s="10"/>
      <c r="D187" s="4"/>
    </row>
    <row r="188" spans="3:4" ht="15.75">
      <c r="C188" s="10"/>
      <c r="D188" s="4"/>
    </row>
    <row r="189" spans="3:4" ht="15.75">
      <c r="C189" s="10"/>
      <c r="D189" s="4"/>
    </row>
    <row r="190" spans="3:4" ht="15.75">
      <c r="C190" s="10"/>
      <c r="D190" s="4"/>
    </row>
    <row r="191" spans="3:4" ht="15.75">
      <c r="C191" s="10"/>
      <c r="D191" s="4"/>
    </row>
    <row r="192" spans="3:4" ht="15.75">
      <c r="C192" s="10"/>
      <c r="D192" s="4"/>
    </row>
    <row r="193" spans="3:4" ht="15.75">
      <c r="C193" s="10"/>
      <c r="D193" s="4"/>
    </row>
    <row r="194" spans="3:4" ht="15.75">
      <c r="C194" s="10"/>
      <c r="D194" s="4"/>
    </row>
    <row r="195" spans="3:4" ht="15.75">
      <c r="C195" s="10"/>
      <c r="D195" s="4"/>
    </row>
    <row r="196" spans="3:4" ht="15.75">
      <c r="C196" s="10"/>
      <c r="D196" s="4"/>
    </row>
    <row r="197" spans="3:4" ht="15.75">
      <c r="C197" s="10"/>
      <c r="D197" s="4"/>
    </row>
    <row r="198" spans="3:4" ht="15.75">
      <c r="C198" s="10"/>
      <c r="D198" s="4"/>
    </row>
    <row r="199" spans="3:4" ht="15.75">
      <c r="C199" s="10"/>
      <c r="D199" s="4"/>
    </row>
    <row r="200" spans="3:4" ht="15.75">
      <c r="C200" s="10"/>
      <c r="D200" s="4"/>
    </row>
    <row r="201" spans="3:4" ht="15.75">
      <c r="C201" s="10"/>
      <c r="D201" s="4"/>
    </row>
    <row r="202" spans="3:4" ht="15.75">
      <c r="C202" s="10"/>
      <c r="D202" s="4"/>
    </row>
    <row r="203" spans="3:4" ht="15.75">
      <c r="C203" s="10"/>
      <c r="D203" s="4"/>
    </row>
    <row r="204" spans="3:4" ht="15.75">
      <c r="C204" s="10"/>
      <c r="D204" s="4"/>
    </row>
    <row r="205" spans="3:4" ht="15.75">
      <c r="C205" s="10"/>
      <c r="D205" s="4"/>
    </row>
    <row r="206" spans="3:4" ht="15.75">
      <c r="C206" s="10"/>
      <c r="D206" s="4"/>
    </row>
    <row r="207" spans="3:4" ht="15.75">
      <c r="C207" s="10"/>
      <c r="D207" s="4"/>
    </row>
    <row r="208" spans="3:4" ht="15.75">
      <c r="C208" s="10"/>
      <c r="D208" s="4"/>
    </row>
    <row r="209" spans="3:4" ht="15.75">
      <c r="C209" s="10"/>
      <c r="D209" s="4"/>
    </row>
    <row r="210" spans="3:4" ht="15.75">
      <c r="C210" s="10"/>
      <c r="D210" s="4"/>
    </row>
    <row r="211" spans="3:4" ht="15.75">
      <c r="C211" s="10"/>
      <c r="D211" s="4"/>
    </row>
    <row r="212" spans="3:4" ht="15.75">
      <c r="C212" s="10"/>
      <c r="D212" s="4"/>
    </row>
    <row r="213" spans="3:4" ht="15.75">
      <c r="C213" s="10"/>
      <c r="D213" s="4"/>
    </row>
    <row r="214" spans="3:4" ht="15.75">
      <c r="C214" s="10"/>
      <c r="D214" s="4"/>
    </row>
    <row r="215" spans="3:4" ht="15.75">
      <c r="C215" s="10"/>
      <c r="D215" s="4"/>
    </row>
    <row r="216" spans="3:4" ht="15.75">
      <c r="C216" s="10"/>
      <c r="D216" s="4"/>
    </row>
    <row r="217" spans="3:4" ht="15.75">
      <c r="C217" s="10"/>
      <c r="D217" s="4"/>
    </row>
    <row r="218" spans="3:4" ht="15.75">
      <c r="C218" s="10"/>
      <c r="D218" s="4"/>
    </row>
    <row r="219" spans="3:4" ht="15.75">
      <c r="C219" s="10"/>
      <c r="D219" s="4"/>
    </row>
    <row r="220" spans="3:4" ht="15.75">
      <c r="C220" s="10"/>
      <c r="D220" s="4"/>
    </row>
    <row r="221" spans="3:4" ht="15.75">
      <c r="C221" s="10"/>
      <c r="D221" s="4"/>
    </row>
    <row r="222" spans="3:4" ht="15.75">
      <c r="C222" s="10"/>
      <c r="D222" s="4"/>
    </row>
    <row r="223" spans="3:4" ht="15.75">
      <c r="C223" s="10"/>
      <c r="D223" s="4"/>
    </row>
    <row r="224" spans="3:4" ht="15.75">
      <c r="C224" s="10"/>
      <c r="D224" s="4"/>
    </row>
    <row r="225" spans="3:4" ht="15.75">
      <c r="C225" s="10"/>
      <c r="D225" s="4"/>
    </row>
    <row r="226" spans="3:4" ht="15.75">
      <c r="C226" s="10"/>
      <c r="D226" s="4"/>
    </row>
    <row r="227" spans="3:4" ht="15.75">
      <c r="C227" s="10"/>
      <c r="D227" s="4"/>
    </row>
    <row r="228" spans="3:4" ht="15.75">
      <c r="C228" s="10"/>
      <c r="D228" s="4"/>
    </row>
    <row r="229" spans="3:4" ht="15.75">
      <c r="C229" s="10"/>
      <c r="D229" s="4"/>
    </row>
    <row r="230" spans="3:4" ht="15.75">
      <c r="C230" s="10"/>
      <c r="D230" s="4"/>
    </row>
    <row r="231" spans="3:4" ht="15.75">
      <c r="C231" s="10"/>
      <c r="D231" s="4"/>
    </row>
    <row r="232" spans="3:4" ht="15.75">
      <c r="C232" s="10"/>
      <c r="D232" s="4"/>
    </row>
    <row r="233" spans="3:4" ht="15.75">
      <c r="C233" s="10"/>
      <c r="D233" s="4"/>
    </row>
    <row r="234" spans="3:4" ht="15.75">
      <c r="C234" s="10"/>
      <c r="D234" s="4"/>
    </row>
    <row r="235" spans="3:4" ht="15.75">
      <c r="C235" s="10"/>
      <c r="D235" s="4"/>
    </row>
    <row r="236" spans="3:4" ht="15.75">
      <c r="C236" s="10"/>
      <c r="D236" s="4"/>
    </row>
    <row r="237" spans="3:4" ht="15.75">
      <c r="C237" s="10"/>
      <c r="D237" s="4"/>
    </row>
    <row r="238" spans="3:4" ht="15.75">
      <c r="C238" s="10"/>
      <c r="D238" s="4"/>
    </row>
    <row r="239" spans="3:4" ht="15.75">
      <c r="C239" s="10"/>
      <c r="D239" s="4"/>
    </row>
    <row r="240" spans="3:4" ht="15.75">
      <c r="C240" s="10"/>
      <c r="D240" s="4"/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11.19921875" defaultRowHeight="14.25"/>
  <cols>
    <col min="1" max="1" width="25.59765625" style="2" bestFit="1" customWidth="1"/>
    <col min="2" max="2" width="17.19921875" style="2" bestFit="1" customWidth="1"/>
    <col min="3" max="3" width="19.3984375" style="3" bestFit="1" customWidth="1"/>
    <col min="4" max="4" width="10.3984375" style="2" bestFit="1" customWidth="1"/>
    <col min="5" max="5" width="17.69921875" style="2" bestFit="1" customWidth="1"/>
    <col min="6" max="6" width="23.19921875" style="2" bestFit="1" customWidth="1"/>
    <col min="7" max="7" width="11" style="2" customWidth="1"/>
    <col min="8" max="16384" width="11" style="2" customWidth="1"/>
  </cols>
  <sheetData>
    <row r="1" spans="1:6" ht="15.75">
      <c r="A1" s="1" t="s">
        <v>0</v>
      </c>
      <c r="B1" s="1" t="s">
        <v>1</v>
      </c>
      <c r="C1" s="5" t="s">
        <v>38</v>
      </c>
      <c r="D1" s="1" t="s">
        <v>39</v>
      </c>
      <c r="E1" s="1" t="s">
        <v>4</v>
      </c>
      <c r="F1" s="1" t="s">
        <v>5</v>
      </c>
    </row>
    <row r="2" spans="1:6" ht="15.75">
      <c r="A2" s="2" t="s">
        <v>2139</v>
      </c>
      <c r="B2" s="6" t="s">
        <v>102</v>
      </c>
      <c r="C2" s="9">
        <v>59.23</v>
      </c>
      <c r="D2" s="8">
        <v>44579</v>
      </c>
      <c r="E2" s="6" t="s">
        <v>105</v>
      </c>
      <c r="F2" s="6" t="s">
        <v>106</v>
      </c>
    </row>
    <row r="3" spans="1:6" ht="15.75">
      <c r="A3" s="2" t="s">
        <v>2139</v>
      </c>
      <c r="B3" s="6" t="s">
        <v>103</v>
      </c>
      <c r="C3" s="9">
        <v>314.36</v>
      </c>
      <c r="D3" s="8">
        <v>44579</v>
      </c>
      <c r="E3" s="6" t="s">
        <v>105</v>
      </c>
      <c r="F3" s="6" t="s">
        <v>106</v>
      </c>
    </row>
    <row r="4" spans="1:6" ht="15.75">
      <c r="A4" s="2" t="s">
        <v>2140</v>
      </c>
      <c r="B4" s="6" t="s">
        <v>104</v>
      </c>
      <c r="C4" s="9">
        <v>362.46000000000004</v>
      </c>
      <c r="D4" s="8">
        <v>44588</v>
      </c>
      <c r="E4" s="6" t="s">
        <v>105</v>
      </c>
      <c r="F4" s="6" t="s">
        <v>106</v>
      </c>
    </row>
    <row r="5" ht="15.75">
      <c r="D5" s="4"/>
    </row>
    <row r="6" ht="15.75">
      <c r="D6" s="4"/>
    </row>
    <row r="7" ht="15.75">
      <c r="D7" s="4"/>
    </row>
    <row r="8" ht="15.75">
      <c r="D8" s="4"/>
    </row>
  </sheetData>
  <sheetProtection/>
  <printOptions/>
  <pageMargins left="0" right="0" top="0.39370078740157505" bottom="0.39370078740157505" header="0" footer="0"/>
  <pageSetup fitToHeight="0" fitToWidth="0" orientation="portrait" pageOrder="overThenDown" paperSize="9"/>
  <headerFooter>
    <oddHeader>&amp;C&amp;A</oddHeader>
    <oddFooter>&amp;CPágina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E4" sqref="E4:F4"/>
    </sheetView>
  </sheetViews>
  <sheetFormatPr defaultColWidth="11.19921875" defaultRowHeight="14.25"/>
  <cols>
    <col min="1" max="1" width="51.5" style="2" bestFit="1" customWidth="1"/>
    <col min="2" max="2" width="20" style="2" bestFit="1" customWidth="1"/>
    <col min="3" max="3" width="21.3984375" style="2" bestFit="1" customWidth="1"/>
    <col min="4" max="4" width="10.3984375" style="2" bestFit="1" customWidth="1"/>
    <col min="5" max="5" width="20.09765625" style="2" bestFit="1" customWidth="1"/>
    <col min="6" max="6" width="33.69921875" style="2" bestFit="1" customWidth="1"/>
    <col min="7" max="7" width="11" style="2" customWidth="1"/>
    <col min="8" max="16384" width="11" style="2" customWidth="1"/>
  </cols>
  <sheetData>
    <row r="1" spans="1:6" ht="15.75">
      <c r="A1" s="1" t="s">
        <v>0</v>
      </c>
      <c r="B1" s="1" t="s">
        <v>1</v>
      </c>
      <c r="C1" s="5" t="s">
        <v>38</v>
      </c>
      <c r="D1" s="1" t="s">
        <v>39</v>
      </c>
      <c r="E1" s="1" t="s">
        <v>4</v>
      </c>
      <c r="F1" s="1" t="s">
        <v>5</v>
      </c>
    </row>
    <row r="2" spans="1:6" ht="15.75">
      <c r="A2" s="2" t="s">
        <v>2151</v>
      </c>
      <c r="B2" s="6" t="s">
        <v>302</v>
      </c>
      <c r="C2" s="7">
        <v>2271872</v>
      </c>
      <c r="D2" s="8">
        <v>44835</v>
      </c>
      <c r="E2" s="6" t="s">
        <v>125</v>
      </c>
      <c r="F2" s="6" t="s">
        <v>128</v>
      </c>
    </row>
    <row r="3" spans="1:6" ht="15.75">
      <c r="A3" s="2" t="s">
        <v>2495</v>
      </c>
      <c r="B3" s="6" t="s">
        <v>292</v>
      </c>
      <c r="C3" s="7">
        <v>120</v>
      </c>
      <c r="D3" s="8">
        <v>44838</v>
      </c>
      <c r="E3" s="6" t="s">
        <v>123</v>
      </c>
      <c r="F3" s="6" t="s">
        <v>126</v>
      </c>
    </row>
    <row r="4" spans="1:6" ht="15.75">
      <c r="A4" s="2" t="s">
        <v>2146</v>
      </c>
      <c r="B4" s="6" t="s">
        <v>295</v>
      </c>
      <c r="C4" s="7">
        <v>137.57</v>
      </c>
      <c r="D4" s="8">
        <v>44840</v>
      </c>
      <c r="E4" s="6" t="s">
        <v>57</v>
      </c>
      <c r="F4" s="6" t="s">
        <v>161</v>
      </c>
    </row>
    <row r="5" spans="1:6" ht="15.75">
      <c r="A5" s="2" t="s">
        <v>2467</v>
      </c>
      <c r="B5" s="6" t="s">
        <v>298</v>
      </c>
      <c r="C5" s="7">
        <v>550.26</v>
      </c>
      <c r="D5" s="8">
        <v>44840</v>
      </c>
      <c r="E5" s="6" t="s">
        <v>124</v>
      </c>
      <c r="F5" s="6" t="s">
        <v>127</v>
      </c>
    </row>
    <row r="6" spans="1:6" ht="15.75">
      <c r="A6" s="2" t="s">
        <v>2496</v>
      </c>
      <c r="B6" s="6" t="s">
        <v>301</v>
      </c>
      <c r="C6" s="7">
        <v>150</v>
      </c>
      <c r="D6" s="8">
        <v>44840</v>
      </c>
      <c r="E6" s="6" t="s">
        <v>285</v>
      </c>
      <c r="F6" s="6" t="s">
        <v>286</v>
      </c>
    </row>
    <row r="7" spans="1:6" ht="15.75">
      <c r="A7" s="2" t="s">
        <v>2147</v>
      </c>
      <c r="B7" s="6" t="s">
        <v>287</v>
      </c>
      <c r="C7" s="7">
        <v>25.96</v>
      </c>
      <c r="D7" s="8">
        <v>44841</v>
      </c>
      <c r="E7" s="6" t="s">
        <v>105</v>
      </c>
      <c r="F7" s="6" t="s">
        <v>106</v>
      </c>
    </row>
    <row r="8" spans="1:6" ht="15.75">
      <c r="A8" s="2" t="s">
        <v>2499</v>
      </c>
      <c r="B8" s="6" t="s">
        <v>293</v>
      </c>
      <c r="C8" s="7">
        <v>23140</v>
      </c>
      <c r="D8" s="8">
        <v>44844</v>
      </c>
      <c r="E8" s="6" t="s">
        <v>304</v>
      </c>
      <c r="F8" s="6" t="s">
        <v>305</v>
      </c>
    </row>
    <row r="9" spans="1:6" ht="15.75">
      <c r="A9" s="2" t="s">
        <v>2201</v>
      </c>
      <c r="B9" s="6" t="s">
        <v>296</v>
      </c>
      <c r="C9" s="7">
        <v>825.39</v>
      </c>
      <c r="D9" s="8">
        <v>44847</v>
      </c>
      <c r="E9" s="6" t="s">
        <v>57</v>
      </c>
      <c r="F9" s="6" t="s">
        <v>161</v>
      </c>
    </row>
    <row r="10" spans="1:6" ht="15.75">
      <c r="A10" s="2" t="s">
        <v>2497</v>
      </c>
      <c r="B10" s="6" t="s">
        <v>299</v>
      </c>
      <c r="C10" s="7">
        <v>275.13</v>
      </c>
      <c r="D10" s="8">
        <v>44847</v>
      </c>
      <c r="E10" s="6" t="s">
        <v>124</v>
      </c>
      <c r="F10" s="6" t="s">
        <v>127</v>
      </c>
    </row>
    <row r="11" spans="1:6" ht="15.75">
      <c r="A11" s="2" t="s">
        <v>2498</v>
      </c>
      <c r="B11" s="6" t="s">
        <v>297</v>
      </c>
      <c r="C11" s="7">
        <v>550.26</v>
      </c>
      <c r="D11" s="8">
        <v>44848</v>
      </c>
      <c r="E11" s="6" t="s">
        <v>57</v>
      </c>
      <c r="F11" s="6" t="s">
        <v>161</v>
      </c>
    </row>
    <row r="12" spans="1:6" ht="15.75">
      <c r="A12" s="2" t="s">
        <v>2467</v>
      </c>
      <c r="B12" s="6" t="s">
        <v>294</v>
      </c>
      <c r="C12" s="7">
        <v>70</v>
      </c>
      <c r="D12" s="8">
        <v>44851</v>
      </c>
      <c r="E12" s="6" t="s">
        <v>284</v>
      </c>
      <c r="F12" s="6" t="s">
        <v>45</v>
      </c>
    </row>
    <row r="13" spans="1:6" ht="15.75">
      <c r="A13" s="2" t="s">
        <v>2467</v>
      </c>
      <c r="B13" s="6" t="s">
        <v>294</v>
      </c>
      <c r="C13" s="7">
        <v>19.55</v>
      </c>
      <c r="D13" s="8">
        <v>44851</v>
      </c>
      <c r="E13" s="6" t="s">
        <v>285</v>
      </c>
      <c r="F13" s="6" t="s">
        <v>286</v>
      </c>
    </row>
    <row r="14" spans="1:6" ht="15.75">
      <c r="A14" s="2" t="s">
        <v>2307</v>
      </c>
      <c r="B14" s="6" t="s">
        <v>303</v>
      </c>
      <c r="C14" s="7">
        <v>815</v>
      </c>
      <c r="D14" s="8">
        <v>44855</v>
      </c>
      <c r="E14" s="6" t="s">
        <v>52</v>
      </c>
      <c r="F14" s="6" t="s">
        <v>185</v>
      </c>
    </row>
    <row r="15" spans="1:6" ht="15.75">
      <c r="A15" s="2" t="s">
        <v>2147</v>
      </c>
      <c r="B15" s="6" t="s">
        <v>288</v>
      </c>
      <c r="C15" s="7">
        <v>58.85</v>
      </c>
      <c r="D15" s="8">
        <v>44859</v>
      </c>
      <c r="E15" s="6" t="s">
        <v>105</v>
      </c>
      <c r="F15" s="6" t="s">
        <v>106</v>
      </c>
    </row>
    <row r="16" spans="1:6" ht="15.75">
      <c r="A16" s="2" t="s">
        <v>2147</v>
      </c>
      <c r="B16" s="6" t="s">
        <v>289</v>
      </c>
      <c r="C16" s="7">
        <v>25.96</v>
      </c>
      <c r="D16" s="8">
        <v>44860</v>
      </c>
      <c r="E16" s="6" t="s">
        <v>105</v>
      </c>
      <c r="F16" s="6" t="s">
        <v>106</v>
      </c>
    </row>
    <row r="17" spans="1:6" ht="15.75">
      <c r="A17" s="2" t="s">
        <v>2141</v>
      </c>
      <c r="B17" s="6" t="s">
        <v>290</v>
      </c>
      <c r="C17" s="7">
        <v>2941.62</v>
      </c>
      <c r="D17" s="8">
        <v>44865</v>
      </c>
      <c r="E17" s="6" t="s">
        <v>105</v>
      </c>
      <c r="F17" s="6" t="s">
        <v>106</v>
      </c>
    </row>
    <row r="18" spans="1:6" ht="15.75">
      <c r="A18" s="2" t="s">
        <v>2142</v>
      </c>
      <c r="B18" s="6" t="s">
        <v>291</v>
      </c>
      <c r="C18" s="7">
        <v>329.71</v>
      </c>
      <c r="D18" s="8">
        <v>44865</v>
      </c>
      <c r="E18" s="6" t="s">
        <v>105</v>
      </c>
      <c r="F18" s="6" t="s">
        <v>106</v>
      </c>
    </row>
    <row r="19" spans="1:6" ht="15.75">
      <c r="A19" s="2" t="s">
        <v>2141</v>
      </c>
      <c r="B19" s="6" t="s">
        <v>290</v>
      </c>
      <c r="C19" s="7">
        <v>822.62</v>
      </c>
      <c r="D19" s="8">
        <v>44865</v>
      </c>
      <c r="E19" s="6" t="s">
        <v>159</v>
      </c>
      <c r="F19" s="6" t="s">
        <v>50</v>
      </c>
    </row>
    <row r="20" spans="1:6" ht="15.75">
      <c r="A20" s="2" t="s">
        <v>2150</v>
      </c>
      <c r="B20" s="6" t="s">
        <v>300</v>
      </c>
      <c r="C20" s="7">
        <v>48.72</v>
      </c>
      <c r="D20" s="8">
        <v>44865</v>
      </c>
      <c r="E20" s="6" t="s">
        <v>254</v>
      </c>
      <c r="F20" s="6" t="s">
        <v>255</v>
      </c>
    </row>
    <row r="21" ht="15.75">
      <c r="D21" s="4"/>
    </row>
    <row r="22" ht="15.75">
      <c r="D22" s="4"/>
    </row>
    <row r="23" ht="15.75">
      <c r="D23" s="4"/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99"/>
  <sheetViews>
    <sheetView zoomScalePageLayoutView="0" workbookViewId="0" topLeftCell="A1">
      <selection activeCell="A1" sqref="A1"/>
    </sheetView>
  </sheetViews>
  <sheetFormatPr defaultColWidth="11.19921875" defaultRowHeight="14.25"/>
  <cols>
    <col min="1" max="1" width="57.19921875" style="2" bestFit="1" customWidth="1"/>
    <col min="2" max="2" width="20" style="2" bestFit="1" customWidth="1"/>
    <col min="3" max="3" width="9.8984375" style="2" bestFit="1" customWidth="1"/>
    <col min="4" max="4" width="16.8984375" style="2" bestFit="1" customWidth="1"/>
    <col min="5" max="5" width="20.09765625" style="2" bestFit="1" customWidth="1"/>
    <col min="6" max="6" width="53.19921875" style="2" bestFit="1" customWidth="1"/>
    <col min="7" max="7" width="11" style="2" customWidth="1"/>
    <col min="8" max="16384" width="11" style="2" customWidth="1"/>
  </cols>
  <sheetData>
    <row r="1" spans="1:7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</row>
    <row r="2" spans="1:6" ht="15.75">
      <c r="A2" s="2" t="s">
        <v>2178</v>
      </c>
      <c r="B2" s="6" t="s">
        <v>317</v>
      </c>
      <c r="C2" s="9">
        <v>15.92</v>
      </c>
      <c r="D2" s="8">
        <v>44869</v>
      </c>
      <c r="E2" s="6" t="s">
        <v>6</v>
      </c>
      <c r="F2" s="6" t="s">
        <v>7</v>
      </c>
    </row>
    <row r="3" spans="1:6" ht="15.75">
      <c r="A3" s="2" t="s">
        <v>2373</v>
      </c>
      <c r="B3" s="6" t="s">
        <v>318</v>
      </c>
      <c r="C3" s="9">
        <v>160.92</v>
      </c>
      <c r="D3" s="8">
        <v>44872</v>
      </c>
      <c r="E3" s="6" t="s">
        <v>6</v>
      </c>
      <c r="F3" s="6" t="s">
        <v>7</v>
      </c>
    </row>
    <row r="4" spans="1:6" ht="15.75">
      <c r="A4" s="2" t="s">
        <v>2500</v>
      </c>
      <c r="B4" s="6" t="s">
        <v>319</v>
      </c>
      <c r="C4" s="9">
        <v>357.64</v>
      </c>
      <c r="D4" s="8">
        <v>44872</v>
      </c>
      <c r="E4" s="6" t="s">
        <v>6</v>
      </c>
      <c r="F4" s="6" t="s">
        <v>7</v>
      </c>
    </row>
    <row r="5" spans="1:6" ht="15.75">
      <c r="A5" s="2" t="s">
        <v>2373</v>
      </c>
      <c r="B5" s="6" t="s">
        <v>320</v>
      </c>
      <c r="C5" s="9">
        <v>888.3</v>
      </c>
      <c r="D5" s="8">
        <v>44872</v>
      </c>
      <c r="E5" s="6" t="s">
        <v>6</v>
      </c>
      <c r="F5" s="6" t="s">
        <v>7</v>
      </c>
    </row>
    <row r="6" spans="1:6" ht="15.75">
      <c r="A6" s="2" t="s">
        <v>2501</v>
      </c>
      <c r="B6" s="6" t="s">
        <v>339</v>
      </c>
      <c r="C6" s="9">
        <v>210.15</v>
      </c>
      <c r="D6" s="8">
        <v>44872</v>
      </c>
      <c r="E6" s="6" t="s">
        <v>30</v>
      </c>
      <c r="F6" s="6" t="s">
        <v>611</v>
      </c>
    </row>
    <row r="7" spans="1:6" ht="15.75">
      <c r="A7" s="2" t="s">
        <v>2030</v>
      </c>
      <c r="B7" s="6" t="s">
        <v>340</v>
      </c>
      <c r="C7" s="9">
        <v>250.1</v>
      </c>
      <c r="D7" s="8">
        <v>44872</v>
      </c>
      <c r="E7" s="6" t="s">
        <v>30</v>
      </c>
      <c r="F7" s="6" t="s">
        <v>611</v>
      </c>
    </row>
    <row r="8" spans="1:6" ht="15.75">
      <c r="A8" s="2" t="s">
        <v>2033</v>
      </c>
      <c r="B8" s="6" t="s">
        <v>355</v>
      </c>
      <c r="C8" s="9">
        <v>1742.4</v>
      </c>
      <c r="D8" s="8">
        <v>44872</v>
      </c>
      <c r="E8" s="6" t="s">
        <v>9</v>
      </c>
      <c r="F8" s="6" t="s">
        <v>10</v>
      </c>
    </row>
    <row r="9" spans="1:6" ht="15.75">
      <c r="A9" s="2" t="s">
        <v>2163</v>
      </c>
      <c r="B9" s="6" t="s">
        <v>356</v>
      </c>
      <c r="C9" s="9">
        <v>4598</v>
      </c>
      <c r="D9" s="8">
        <v>44872</v>
      </c>
      <c r="E9" s="6" t="s">
        <v>9</v>
      </c>
      <c r="F9" s="6" t="s">
        <v>10</v>
      </c>
    </row>
    <row r="10" spans="1:6" ht="15.75">
      <c r="A10" s="2" t="s">
        <v>2015</v>
      </c>
      <c r="B10" s="6" t="s">
        <v>357</v>
      </c>
      <c r="C10" s="9">
        <v>26615.58</v>
      </c>
      <c r="D10" s="8">
        <v>44872</v>
      </c>
      <c r="E10" s="6" t="s">
        <v>9</v>
      </c>
      <c r="F10" s="6" t="s">
        <v>10</v>
      </c>
    </row>
    <row r="11" spans="1:6" ht="15.75">
      <c r="A11" s="2" t="s">
        <v>2317</v>
      </c>
      <c r="B11" s="6" t="s">
        <v>384</v>
      </c>
      <c r="C11" s="9">
        <v>5074.74</v>
      </c>
      <c r="D11" s="8">
        <v>44872</v>
      </c>
      <c r="E11" s="6" t="s">
        <v>32</v>
      </c>
      <c r="F11" s="6" t="s">
        <v>615</v>
      </c>
    </row>
    <row r="12" spans="1:6" ht="15.75">
      <c r="A12" s="2" t="s">
        <v>2110</v>
      </c>
      <c r="B12" s="6" t="s">
        <v>415</v>
      </c>
      <c r="C12" s="9">
        <v>27.87</v>
      </c>
      <c r="D12" s="8">
        <v>44872</v>
      </c>
      <c r="E12" s="6" t="s">
        <v>14</v>
      </c>
      <c r="F12" s="6" t="s">
        <v>617</v>
      </c>
    </row>
    <row r="13" spans="1:6" ht="15.75">
      <c r="A13" s="2" t="s">
        <v>2110</v>
      </c>
      <c r="B13" s="6" t="s">
        <v>416</v>
      </c>
      <c r="C13" s="9">
        <v>222.6</v>
      </c>
      <c r="D13" s="8">
        <v>44872</v>
      </c>
      <c r="E13" s="6" t="s">
        <v>14</v>
      </c>
      <c r="F13" s="6" t="s">
        <v>617</v>
      </c>
    </row>
    <row r="14" spans="1:6" ht="15.75">
      <c r="A14" s="2" t="s">
        <v>2502</v>
      </c>
      <c r="B14" s="6" t="s">
        <v>417</v>
      </c>
      <c r="C14" s="9">
        <v>702.47</v>
      </c>
      <c r="D14" s="8">
        <v>44872</v>
      </c>
      <c r="E14" s="6" t="s">
        <v>14</v>
      </c>
      <c r="F14" s="6" t="s">
        <v>617</v>
      </c>
    </row>
    <row r="15" spans="1:6" ht="15.75">
      <c r="A15" s="2" t="s">
        <v>2367</v>
      </c>
      <c r="B15" s="6" t="s">
        <v>418</v>
      </c>
      <c r="C15" s="9">
        <v>119.57</v>
      </c>
      <c r="D15" s="8">
        <v>44872</v>
      </c>
      <c r="E15" s="6" t="s">
        <v>14</v>
      </c>
      <c r="F15" s="6" t="s">
        <v>617</v>
      </c>
    </row>
    <row r="16" spans="1:6" ht="15.75">
      <c r="A16" s="2" t="s">
        <v>2100</v>
      </c>
      <c r="B16" s="6" t="s">
        <v>430</v>
      </c>
      <c r="C16" s="9">
        <v>96.29</v>
      </c>
      <c r="D16" s="8">
        <v>44872</v>
      </c>
      <c r="E16" s="6" t="s">
        <v>55</v>
      </c>
      <c r="F16" s="6" t="s">
        <v>92</v>
      </c>
    </row>
    <row r="17" spans="1:6" ht="15.75">
      <c r="A17" s="2" t="s">
        <v>2085</v>
      </c>
      <c r="B17" s="6" t="s">
        <v>436</v>
      </c>
      <c r="C17" s="9">
        <v>423.5</v>
      </c>
      <c r="D17" s="8">
        <v>44872</v>
      </c>
      <c r="E17" s="6" t="s">
        <v>16</v>
      </c>
      <c r="F17" s="6" t="s">
        <v>93</v>
      </c>
    </row>
    <row r="18" spans="1:6" ht="15.75">
      <c r="A18" s="2" t="s">
        <v>2337</v>
      </c>
      <c r="B18" s="6" t="s">
        <v>437</v>
      </c>
      <c r="C18" s="9">
        <v>4719</v>
      </c>
      <c r="D18" s="8">
        <v>44872</v>
      </c>
      <c r="E18" s="6" t="s">
        <v>16</v>
      </c>
      <c r="F18" s="6" t="s">
        <v>93</v>
      </c>
    </row>
    <row r="19" spans="1:6" ht="15.75">
      <c r="A19" s="2" t="s">
        <v>2392</v>
      </c>
      <c r="B19" s="6" t="s">
        <v>438</v>
      </c>
      <c r="C19" s="9">
        <v>4047.45</v>
      </c>
      <c r="D19" s="8">
        <v>44872</v>
      </c>
      <c r="E19" s="6" t="s">
        <v>16</v>
      </c>
      <c r="F19" s="6" t="s">
        <v>93</v>
      </c>
    </row>
    <row r="20" spans="1:6" ht="15.75">
      <c r="A20" s="2" t="s">
        <v>2243</v>
      </c>
      <c r="B20" s="6" t="s">
        <v>439</v>
      </c>
      <c r="C20" s="9">
        <v>11381.87</v>
      </c>
      <c r="D20" s="8">
        <v>44872</v>
      </c>
      <c r="E20" s="6" t="s">
        <v>16</v>
      </c>
      <c r="F20" s="6" t="s">
        <v>93</v>
      </c>
    </row>
    <row r="21" spans="1:6" ht="15.75">
      <c r="A21" s="2" t="s">
        <v>2503</v>
      </c>
      <c r="B21" s="6" t="s">
        <v>440</v>
      </c>
      <c r="C21" s="9">
        <v>1740.22</v>
      </c>
      <c r="D21" s="8">
        <v>44872</v>
      </c>
      <c r="E21" s="6" t="s">
        <v>16</v>
      </c>
      <c r="F21" s="6" t="s">
        <v>93</v>
      </c>
    </row>
    <row r="22" spans="1:6" ht="15.75">
      <c r="A22" s="2" t="s">
        <v>2239</v>
      </c>
      <c r="B22" s="6" t="s">
        <v>473</v>
      </c>
      <c r="C22" s="9">
        <v>1452</v>
      </c>
      <c r="D22" s="8">
        <v>44872</v>
      </c>
      <c r="E22" s="6" t="s">
        <v>19</v>
      </c>
      <c r="F22" s="6" t="s">
        <v>20</v>
      </c>
    </row>
    <row r="23" spans="1:6" ht="15.75">
      <c r="A23" s="2" t="s">
        <v>2031</v>
      </c>
      <c r="B23" s="6" t="s">
        <v>489</v>
      </c>
      <c r="C23" s="9">
        <v>356.95</v>
      </c>
      <c r="D23" s="8">
        <v>44872</v>
      </c>
      <c r="E23" s="6" t="s">
        <v>21</v>
      </c>
      <c r="F23" s="6" t="s">
        <v>620</v>
      </c>
    </row>
    <row r="24" spans="1:6" ht="15.75">
      <c r="A24" s="2" t="s">
        <v>2062</v>
      </c>
      <c r="B24" s="6" t="s">
        <v>497</v>
      </c>
      <c r="C24" s="9">
        <v>262.12</v>
      </c>
      <c r="D24" s="8">
        <v>44872</v>
      </c>
      <c r="E24" s="6" t="s">
        <v>33</v>
      </c>
      <c r="F24" s="6" t="s">
        <v>94</v>
      </c>
    </row>
    <row r="25" spans="1:6" ht="15.75">
      <c r="A25" s="2" t="s">
        <v>2490</v>
      </c>
      <c r="B25" s="6" t="s">
        <v>498</v>
      </c>
      <c r="C25" s="9">
        <v>190</v>
      </c>
      <c r="D25" s="8">
        <v>44872</v>
      </c>
      <c r="E25" s="6" t="s">
        <v>33</v>
      </c>
      <c r="F25" s="6" t="s">
        <v>94</v>
      </c>
    </row>
    <row r="26" spans="1:6" ht="15.75">
      <c r="A26" s="2" t="s">
        <v>2455</v>
      </c>
      <c r="B26" s="6" t="s">
        <v>514</v>
      </c>
      <c r="C26" s="9">
        <v>75.01</v>
      </c>
      <c r="D26" s="8">
        <v>44872</v>
      </c>
      <c r="E26" s="6" t="s">
        <v>23</v>
      </c>
      <c r="F26" s="6" t="s">
        <v>24</v>
      </c>
    </row>
    <row r="27" spans="1:6" ht="15.75">
      <c r="A27" s="2" t="s">
        <v>2127</v>
      </c>
      <c r="B27" s="6" t="s">
        <v>515</v>
      </c>
      <c r="C27" s="9">
        <v>114.6</v>
      </c>
      <c r="D27" s="8">
        <v>44872</v>
      </c>
      <c r="E27" s="6" t="s">
        <v>23</v>
      </c>
      <c r="F27" s="6" t="s">
        <v>24</v>
      </c>
    </row>
    <row r="28" spans="1:6" ht="15.75">
      <c r="A28" s="2" t="s">
        <v>2072</v>
      </c>
      <c r="B28" s="6" t="s">
        <v>539</v>
      </c>
      <c r="C28" s="9">
        <v>138.6</v>
      </c>
      <c r="D28" s="8">
        <v>44872</v>
      </c>
      <c r="E28" s="6" t="s">
        <v>26</v>
      </c>
      <c r="F28" s="6" t="s">
        <v>624</v>
      </c>
    </row>
    <row r="29" spans="1:6" ht="15.75">
      <c r="A29" s="2" t="s">
        <v>2106</v>
      </c>
      <c r="B29" s="6" t="s">
        <v>548</v>
      </c>
      <c r="C29" s="9">
        <v>130.98</v>
      </c>
      <c r="D29" s="8">
        <v>44872</v>
      </c>
      <c r="E29" s="6" t="s">
        <v>27</v>
      </c>
      <c r="F29" s="6" t="s">
        <v>28</v>
      </c>
    </row>
    <row r="30" spans="1:6" ht="15.75">
      <c r="A30" s="2" t="s">
        <v>2106</v>
      </c>
      <c r="B30" s="6" t="s">
        <v>549</v>
      </c>
      <c r="C30" s="9">
        <v>87.32</v>
      </c>
      <c r="D30" s="8">
        <v>44872</v>
      </c>
      <c r="E30" s="6" t="s">
        <v>27</v>
      </c>
      <c r="F30" s="6" t="s">
        <v>28</v>
      </c>
    </row>
    <row r="31" spans="1:6" ht="15.75">
      <c r="A31" s="2" t="s">
        <v>2106</v>
      </c>
      <c r="B31" s="6" t="s">
        <v>550</v>
      </c>
      <c r="C31" s="9">
        <v>218.3</v>
      </c>
      <c r="D31" s="8">
        <v>44872</v>
      </c>
      <c r="E31" s="6" t="s">
        <v>27</v>
      </c>
      <c r="F31" s="6" t="s">
        <v>28</v>
      </c>
    </row>
    <row r="32" spans="1:6" ht="15.75">
      <c r="A32" s="2" t="s">
        <v>2023</v>
      </c>
      <c r="B32" s="6" t="s">
        <v>551</v>
      </c>
      <c r="C32" s="9">
        <v>71.58</v>
      </c>
      <c r="D32" s="8">
        <v>44872</v>
      </c>
      <c r="E32" s="6" t="s">
        <v>27</v>
      </c>
      <c r="F32" s="6" t="s">
        <v>28</v>
      </c>
    </row>
    <row r="33" spans="1:6" ht="15.75">
      <c r="A33" s="2" t="s">
        <v>2023</v>
      </c>
      <c r="B33" s="6" t="s">
        <v>552</v>
      </c>
      <c r="C33" s="9">
        <v>1177.3</v>
      </c>
      <c r="D33" s="8">
        <v>44872</v>
      </c>
      <c r="E33" s="6" t="s">
        <v>27</v>
      </c>
      <c r="F33" s="6" t="s">
        <v>28</v>
      </c>
    </row>
    <row r="34" spans="1:6" ht="15.75">
      <c r="A34" s="2" t="s">
        <v>2023</v>
      </c>
      <c r="B34" s="6" t="s">
        <v>553</v>
      </c>
      <c r="C34" s="9">
        <v>85.75</v>
      </c>
      <c r="D34" s="8">
        <v>44872</v>
      </c>
      <c r="E34" s="6" t="s">
        <v>27</v>
      </c>
      <c r="F34" s="6" t="s">
        <v>28</v>
      </c>
    </row>
    <row r="35" spans="1:6" ht="15.75">
      <c r="A35" s="2" t="s">
        <v>2023</v>
      </c>
      <c r="B35" s="6" t="s">
        <v>554</v>
      </c>
      <c r="C35" s="9">
        <v>119.29</v>
      </c>
      <c r="D35" s="8">
        <v>44872</v>
      </c>
      <c r="E35" s="6" t="s">
        <v>27</v>
      </c>
      <c r="F35" s="6" t="s">
        <v>28</v>
      </c>
    </row>
    <row r="36" spans="1:6" ht="15.75">
      <c r="A36" s="2" t="s">
        <v>2023</v>
      </c>
      <c r="B36" s="6" t="s">
        <v>555</v>
      </c>
      <c r="C36" s="9">
        <v>187.33</v>
      </c>
      <c r="D36" s="8">
        <v>44872</v>
      </c>
      <c r="E36" s="6" t="s">
        <v>27</v>
      </c>
      <c r="F36" s="6" t="s">
        <v>28</v>
      </c>
    </row>
    <row r="37" spans="1:6" ht="15.75">
      <c r="A37" s="2" t="s">
        <v>2504</v>
      </c>
      <c r="B37" s="6" t="s">
        <v>597</v>
      </c>
      <c r="C37" s="9">
        <v>544.5</v>
      </c>
      <c r="D37" s="8">
        <v>44872</v>
      </c>
      <c r="E37" s="6" t="s">
        <v>29</v>
      </c>
      <c r="F37" s="6" t="s">
        <v>625</v>
      </c>
    </row>
    <row r="38" spans="1:6" ht="15.75">
      <c r="A38" s="2" t="s">
        <v>2074</v>
      </c>
      <c r="B38" s="6" t="s">
        <v>321</v>
      </c>
      <c r="C38" s="9">
        <v>20.56</v>
      </c>
      <c r="D38" s="8">
        <v>44875</v>
      </c>
      <c r="E38" s="6" t="s">
        <v>6</v>
      </c>
      <c r="F38" s="6" t="s">
        <v>7</v>
      </c>
    </row>
    <row r="39" spans="1:6" ht="15.75">
      <c r="A39" s="2" t="s">
        <v>2074</v>
      </c>
      <c r="B39" s="6" t="s">
        <v>322</v>
      </c>
      <c r="C39" s="9">
        <v>71.21</v>
      </c>
      <c r="D39" s="8">
        <v>44875</v>
      </c>
      <c r="E39" s="6" t="s">
        <v>6</v>
      </c>
      <c r="F39" s="6" t="s">
        <v>7</v>
      </c>
    </row>
    <row r="40" spans="1:6" ht="15.75">
      <c r="A40" s="2" t="s">
        <v>2178</v>
      </c>
      <c r="B40" s="6" t="s">
        <v>323</v>
      </c>
      <c r="C40" s="9">
        <v>139.96</v>
      </c>
      <c r="D40" s="8">
        <v>44875</v>
      </c>
      <c r="E40" s="6" t="s">
        <v>6</v>
      </c>
      <c r="F40" s="6" t="s">
        <v>7</v>
      </c>
    </row>
    <row r="41" spans="1:6" ht="15.75">
      <c r="A41" s="2" t="s">
        <v>2486</v>
      </c>
      <c r="B41" s="6" t="s">
        <v>341</v>
      </c>
      <c r="C41" s="9">
        <v>87.08</v>
      </c>
      <c r="D41" s="8">
        <v>44875</v>
      </c>
      <c r="E41" s="6" t="s">
        <v>30</v>
      </c>
      <c r="F41" s="6" t="s">
        <v>611</v>
      </c>
    </row>
    <row r="42" spans="1:6" ht="15.75">
      <c r="A42" s="2" t="s">
        <v>2505</v>
      </c>
      <c r="B42" s="6" t="s">
        <v>342</v>
      </c>
      <c r="C42" s="9">
        <v>1020.85</v>
      </c>
      <c r="D42" s="8">
        <v>44875</v>
      </c>
      <c r="E42" s="6" t="s">
        <v>30</v>
      </c>
      <c r="F42" s="6" t="s">
        <v>611</v>
      </c>
    </row>
    <row r="43" spans="1:6" ht="15.75">
      <c r="A43" s="2" t="s">
        <v>2108</v>
      </c>
      <c r="B43" s="6" t="s">
        <v>347</v>
      </c>
      <c r="C43" s="9">
        <v>4425.03</v>
      </c>
      <c r="D43" s="8">
        <v>44875</v>
      </c>
      <c r="E43" s="6" t="s">
        <v>31</v>
      </c>
      <c r="F43" s="6" t="s">
        <v>612</v>
      </c>
    </row>
    <row r="44" spans="1:6" ht="15.75">
      <c r="A44" s="2" t="s">
        <v>2506</v>
      </c>
      <c r="B44" s="6" t="s">
        <v>348</v>
      </c>
      <c r="C44" s="9">
        <v>5217.14</v>
      </c>
      <c r="D44" s="8">
        <v>44875</v>
      </c>
      <c r="E44" s="6" t="s">
        <v>31</v>
      </c>
      <c r="F44" s="6" t="s">
        <v>612</v>
      </c>
    </row>
    <row r="45" spans="1:6" ht="15.75">
      <c r="A45" s="2" t="s">
        <v>2034</v>
      </c>
      <c r="B45" s="6" t="s">
        <v>358</v>
      </c>
      <c r="C45" s="9">
        <v>472.63</v>
      </c>
      <c r="D45" s="8">
        <v>44875</v>
      </c>
      <c r="E45" s="6" t="s">
        <v>9</v>
      </c>
      <c r="F45" s="6" t="s">
        <v>10</v>
      </c>
    </row>
    <row r="46" spans="1:6" ht="15.75">
      <c r="A46" s="2" t="s">
        <v>2415</v>
      </c>
      <c r="B46" s="6" t="s">
        <v>359</v>
      </c>
      <c r="C46" s="9">
        <v>1815</v>
      </c>
      <c r="D46" s="8">
        <v>44875</v>
      </c>
      <c r="E46" s="6" t="s">
        <v>9</v>
      </c>
      <c r="F46" s="6" t="s">
        <v>10</v>
      </c>
    </row>
    <row r="47" spans="1:6" ht="15.75">
      <c r="A47" s="2" t="s">
        <v>2015</v>
      </c>
      <c r="B47" s="6" t="s">
        <v>360</v>
      </c>
      <c r="C47" s="9">
        <v>2274.8</v>
      </c>
      <c r="D47" s="8">
        <v>44875</v>
      </c>
      <c r="E47" s="6" t="s">
        <v>9</v>
      </c>
      <c r="F47" s="6" t="s">
        <v>10</v>
      </c>
    </row>
    <row r="48" spans="1:6" ht="15.75">
      <c r="A48" s="2" t="s">
        <v>2171</v>
      </c>
      <c r="B48" s="6" t="s">
        <v>385</v>
      </c>
      <c r="C48" s="9">
        <v>3630</v>
      </c>
      <c r="D48" s="8">
        <v>44875</v>
      </c>
      <c r="E48" s="6" t="s">
        <v>32</v>
      </c>
      <c r="F48" s="6" t="s">
        <v>615</v>
      </c>
    </row>
    <row r="49" spans="1:6" ht="15.75">
      <c r="A49" s="2" t="s">
        <v>2507</v>
      </c>
      <c r="B49" s="6" t="s">
        <v>419</v>
      </c>
      <c r="C49" s="9">
        <v>10334.21</v>
      </c>
      <c r="D49" s="8">
        <v>44875</v>
      </c>
      <c r="E49" s="6" t="s">
        <v>14</v>
      </c>
      <c r="F49" s="6" t="s">
        <v>617</v>
      </c>
    </row>
    <row r="50" spans="1:6" ht="15.75">
      <c r="A50" s="2" t="s">
        <v>2507</v>
      </c>
      <c r="B50" s="6" t="s">
        <v>420</v>
      </c>
      <c r="C50" s="9">
        <v>3576.13</v>
      </c>
      <c r="D50" s="8">
        <v>44875</v>
      </c>
      <c r="E50" s="6" t="s">
        <v>14</v>
      </c>
      <c r="F50" s="6" t="s">
        <v>617</v>
      </c>
    </row>
    <row r="51" spans="1:6" ht="15.75">
      <c r="A51" s="2" t="s">
        <v>2368</v>
      </c>
      <c r="B51" s="6" t="s">
        <v>421</v>
      </c>
      <c r="C51" s="9">
        <v>393.25</v>
      </c>
      <c r="D51" s="8">
        <v>44875</v>
      </c>
      <c r="E51" s="6" t="s">
        <v>14</v>
      </c>
      <c r="F51" s="6" t="s">
        <v>617</v>
      </c>
    </row>
    <row r="52" spans="1:6" ht="15.75">
      <c r="A52" s="2" t="s">
        <v>2368</v>
      </c>
      <c r="B52" s="6" t="s">
        <v>422</v>
      </c>
      <c r="C52" s="9">
        <v>665.5</v>
      </c>
      <c r="D52" s="8">
        <v>44875</v>
      </c>
      <c r="E52" s="6" t="s">
        <v>14</v>
      </c>
      <c r="F52" s="6" t="s">
        <v>617</v>
      </c>
    </row>
    <row r="53" spans="1:6" ht="15.75">
      <c r="A53" s="2" t="s">
        <v>2083</v>
      </c>
      <c r="B53" s="6" t="s">
        <v>427</v>
      </c>
      <c r="C53" s="9">
        <v>14192.21</v>
      </c>
      <c r="D53" s="8">
        <v>44875</v>
      </c>
      <c r="E53" s="6" t="s">
        <v>41</v>
      </c>
      <c r="F53" s="6" t="s">
        <v>618</v>
      </c>
    </row>
    <row r="54" spans="1:6" ht="15.75">
      <c r="A54" s="2" t="s">
        <v>2111</v>
      </c>
      <c r="B54" s="6" t="s">
        <v>431</v>
      </c>
      <c r="C54" s="9">
        <v>292.41</v>
      </c>
      <c r="D54" s="8">
        <v>44875</v>
      </c>
      <c r="E54" s="6" t="s">
        <v>55</v>
      </c>
      <c r="F54" s="6" t="s">
        <v>92</v>
      </c>
    </row>
    <row r="55" spans="1:6" ht="15.75">
      <c r="A55" s="2" t="s">
        <v>2508</v>
      </c>
      <c r="B55" s="6" t="s">
        <v>441</v>
      </c>
      <c r="C55" s="9">
        <v>90.75</v>
      </c>
      <c r="D55" s="8">
        <v>44875</v>
      </c>
      <c r="E55" s="6" t="s">
        <v>16</v>
      </c>
      <c r="F55" s="6" t="s">
        <v>93</v>
      </c>
    </row>
    <row r="56" spans="1:6" ht="15.75">
      <c r="A56" s="2" t="s">
        <v>2265</v>
      </c>
      <c r="B56" s="6" t="s">
        <v>442</v>
      </c>
      <c r="C56" s="9">
        <v>2234.28</v>
      </c>
      <c r="D56" s="8">
        <v>44875</v>
      </c>
      <c r="E56" s="6" t="s">
        <v>16</v>
      </c>
      <c r="F56" s="6" t="s">
        <v>93</v>
      </c>
    </row>
    <row r="57" spans="1:6" ht="15.75">
      <c r="A57" s="2" t="s">
        <v>2509</v>
      </c>
      <c r="B57" s="6" t="s">
        <v>443</v>
      </c>
      <c r="C57" s="9">
        <v>3025</v>
      </c>
      <c r="D57" s="8">
        <v>44875</v>
      </c>
      <c r="E57" s="6" t="s">
        <v>16</v>
      </c>
      <c r="F57" s="6" t="s">
        <v>93</v>
      </c>
    </row>
    <row r="58" spans="1:6" ht="15.75">
      <c r="A58" s="2" t="s">
        <v>2052</v>
      </c>
      <c r="B58" s="6" t="s">
        <v>444</v>
      </c>
      <c r="C58" s="9">
        <v>586.85</v>
      </c>
      <c r="D58" s="8">
        <v>44875</v>
      </c>
      <c r="E58" s="6" t="s">
        <v>16</v>
      </c>
      <c r="F58" s="6" t="s">
        <v>93</v>
      </c>
    </row>
    <row r="59" spans="1:6" ht="15.75">
      <c r="A59" s="2" t="s">
        <v>2510</v>
      </c>
      <c r="B59" s="6" t="s">
        <v>474</v>
      </c>
      <c r="C59" s="9">
        <v>302.5</v>
      </c>
      <c r="D59" s="8">
        <v>44875</v>
      </c>
      <c r="E59" s="6" t="s">
        <v>19</v>
      </c>
      <c r="F59" s="6" t="s">
        <v>20</v>
      </c>
    </row>
    <row r="60" spans="1:6" ht="15.75">
      <c r="A60" s="2" t="s">
        <v>2061</v>
      </c>
      <c r="B60" s="6" t="s">
        <v>499</v>
      </c>
      <c r="C60" s="9">
        <v>324.45</v>
      </c>
      <c r="D60" s="8">
        <v>44875</v>
      </c>
      <c r="E60" s="6" t="s">
        <v>33</v>
      </c>
      <c r="F60" s="6" t="s">
        <v>94</v>
      </c>
    </row>
    <row r="61" spans="1:6" ht="15.75">
      <c r="A61" s="2" t="s">
        <v>2476</v>
      </c>
      <c r="B61" s="6" t="s">
        <v>532</v>
      </c>
      <c r="C61" s="9">
        <v>91694.26</v>
      </c>
      <c r="D61" s="8">
        <v>44875</v>
      </c>
      <c r="E61" s="6" t="s">
        <v>34</v>
      </c>
      <c r="F61" s="6" t="s">
        <v>621</v>
      </c>
    </row>
    <row r="62" spans="1:6" ht="15.75">
      <c r="A62" s="2" t="s">
        <v>2064</v>
      </c>
      <c r="B62" s="6" t="s">
        <v>534</v>
      </c>
      <c r="C62" s="9">
        <v>429.92</v>
      </c>
      <c r="D62" s="8">
        <v>44875</v>
      </c>
      <c r="E62" s="6" t="s">
        <v>25</v>
      </c>
      <c r="F62" s="6" t="s">
        <v>622</v>
      </c>
    </row>
    <row r="63" spans="1:6" ht="15.75">
      <c r="A63" s="2" t="s">
        <v>2065</v>
      </c>
      <c r="B63" s="6" t="s">
        <v>536</v>
      </c>
      <c r="C63" s="9">
        <v>77207.23</v>
      </c>
      <c r="D63" s="8">
        <v>44875</v>
      </c>
      <c r="E63" s="6" t="s">
        <v>40</v>
      </c>
      <c r="F63" s="6" t="s">
        <v>623</v>
      </c>
    </row>
    <row r="64" spans="1:6" ht="15.75">
      <c r="A64" s="2" t="s">
        <v>2023</v>
      </c>
      <c r="B64" s="6" t="s">
        <v>542</v>
      </c>
      <c r="C64" s="9">
        <v>55.82</v>
      </c>
      <c r="D64" s="8">
        <v>44875</v>
      </c>
      <c r="E64" s="6" t="s">
        <v>35</v>
      </c>
      <c r="F64" s="6" t="s">
        <v>96</v>
      </c>
    </row>
    <row r="65" spans="1:6" ht="15.75">
      <c r="A65" s="2" t="s">
        <v>2023</v>
      </c>
      <c r="B65" s="6" t="s">
        <v>556</v>
      </c>
      <c r="C65" s="9">
        <v>425.54</v>
      </c>
      <c r="D65" s="8">
        <v>44875</v>
      </c>
      <c r="E65" s="6" t="s">
        <v>27</v>
      </c>
      <c r="F65" s="6" t="s">
        <v>28</v>
      </c>
    </row>
    <row r="66" spans="1:6" ht="15.75">
      <c r="A66" s="2" t="s">
        <v>2024</v>
      </c>
      <c r="B66" s="6" t="s">
        <v>598</v>
      </c>
      <c r="C66" s="9">
        <v>712.93</v>
      </c>
      <c r="D66" s="8">
        <v>44875</v>
      </c>
      <c r="E66" s="6" t="s">
        <v>29</v>
      </c>
      <c r="F66" s="6" t="s">
        <v>625</v>
      </c>
    </row>
    <row r="67" spans="1:6" ht="15.75">
      <c r="A67" s="2" t="s">
        <v>2511</v>
      </c>
      <c r="B67" s="6" t="s">
        <v>599</v>
      </c>
      <c r="C67" s="9">
        <v>605</v>
      </c>
      <c r="D67" s="8">
        <v>44875</v>
      </c>
      <c r="E67" s="6" t="s">
        <v>29</v>
      </c>
      <c r="F67" s="6" t="s">
        <v>625</v>
      </c>
    </row>
    <row r="68" spans="1:6" ht="15.75">
      <c r="A68" s="2" t="s">
        <v>2024</v>
      </c>
      <c r="B68" s="6" t="s">
        <v>600</v>
      </c>
      <c r="C68" s="9">
        <v>421.08</v>
      </c>
      <c r="D68" s="8">
        <v>44875</v>
      </c>
      <c r="E68" s="6" t="s">
        <v>29</v>
      </c>
      <c r="F68" s="6" t="s">
        <v>625</v>
      </c>
    </row>
    <row r="69" spans="1:6" ht="15.75">
      <c r="A69" s="2" t="s">
        <v>2165</v>
      </c>
      <c r="B69" s="6" t="s">
        <v>324</v>
      </c>
      <c r="C69" s="9">
        <v>983.73</v>
      </c>
      <c r="D69" s="8">
        <v>44880</v>
      </c>
      <c r="E69" s="6" t="s">
        <v>6</v>
      </c>
      <c r="F69" s="6" t="s">
        <v>7</v>
      </c>
    </row>
    <row r="70" spans="1:6" ht="15.75">
      <c r="A70" s="2" t="s">
        <v>2074</v>
      </c>
      <c r="B70" s="6" t="s">
        <v>325</v>
      </c>
      <c r="C70" s="9">
        <v>549.38</v>
      </c>
      <c r="D70" s="8">
        <v>44880</v>
      </c>
      <c r="E70" s="6" t="s">
        <v>6</v>
      </c>
      <c r="F70" s="6" t="s">
        <v>7</v>
      </c>
    </row>
    <row r="71" spans="1:6" ht="15.75">
      <c r="A71" s="2" t="s">
        <v>2074</v>
      </c>
      <c r="B71" s="6" t="s">
        <v>326</v>
      </c>
      <c r="C71" s="9">
        <v>524.98</v>
      </c>
      <c r="D71" s="8">
        <v>44880</v>
      </c>
      <c r="E71" s="6" t="s">
        <v>6</v>
      </c>
      <c r="F71" s="6" t="s">
        <v>7</v>
      </c>
    </row>
    <row r="72" spans="1:6" ht="15.75">
      <c r="A72" s="2" t="s">
        <v>2512</v>
      </c>
      <c r="B72" s="6" t="s">
        <v>327</v>
      </c>
      <c r="C72" s="9">
        <v>991.99</v>
      </c>
      <c r="D72" s="8">
        <v>44880</v>
      </c>
      <c r="E72" s="6" t="s">
        <v>6</v>
      </c>
      <c r="F72" s="6" t="s">
        <v>7</v>
      </c>
    </row>
    <row r="73" spans="1:6" ht="15.75">
      <c r="A73" s="2" t="s">
        <v>2210</v>
      </c>
      <c r="B73" s="6" t="s">
        <v>343</v>
      </c>
      <c r="C73" s="9">
        <v>306.8</v>
      </c>
      <c r="D73" s="8">
        <v>44880</v>
      </c>
      <c r="E73" s="6" t="s">
        <v>30</v>
      </c>
      <c r="F73" s="6" t="s">
        <v>611</v>
      </c>
    </row>
    <row r="74" spans="1:6" ht="15.75">
      <c r="A74" s="2" t="s">
        <v>2216</v>
      </c>
      <c r="B74" s="6" t="s">
        <v>386</v>
      </c>
      <c r="C74" s="9">
        <v>3630</v>
      </c>
      <c r="D74" s="8">
        <v>44880</v>
      </c>
      <c r="E74" s="6" t="s">
        <v>32</v>
      </c>
      <c r="F74" s="6" t="s">
        <v>615</v>
      </c>
    </row>
    <row r="75" spans="1:6" ht="15.75">
      <c r="A75" s="2" t="s">
        <v>2252</v>
      </c>
      <c r="B75" s="6" t="s">
        <v>387</v>
      </c>
      <c r="C75" s="9">
        <v>4250</v>
      </c>
      <c r="D75" s="8">
        <v>44880</v>
      </c>
      <c r="E75" s="6" t="s">
        <v>32</v>
      </c>
      <c r="F75" s="6" t="s">
        <v>615</v>
      </c>
    </row>
    <row r="76" spans="1:6" ht="15.75">
      <c r="A76" s="2" t="s">
        <v>2513</v>
      </c>
      <c r="B76" s="6" t="s">
        <v>388</v>
      </c>
      <c r="C76" s="9">
        <v>300</v>
      </c>
      <c r="D76" s="8">
        <v>44880</v>
      </c>
      <c r="E76" s="6" t="s">
        <v>32</v>
      </c>
      <c r="F76" s="6" t="s">
        <v>615</v>
      </c>
    </row>
    <row r="77" spans="1:6" ht="15.75">
      <c r="A77" s="2" t="s">
        <v>2293</v>
      </c>
      <c r="B77" s="6" t="s">
        <v>389</v>
      </c>
      <c r="C77" s="9">
        <v>4500</v>
      </c>
      <c r="D77" s="8">
        <v>44880</v>
      </c>
      <c r="E77" s="6" t="s">
        <v>32</v>
      </c>
      <c r="F77" s="6" t="s">
        <v>615</v>
      </c>
    </row>
    <row r="78" spans="1:6" ht="15.75">
      <c r="A78" s="2" t="s">
        <v>2184</v>
      </c>
      <c r="B78" s="6" t="s">
        <v>402</v>
      </c>
      <c r="C78" s="9">
        <v>2603.92</v>
      </c>
      <c r="D78" s="8">
        <v>44880</v>
      </c>
      <c r="E78" s="6" t="s">
        <v>11</v>
      </c>
      <c r="F78" s="6" t="s">
        <v>90</v>
      </c>
    </row>
    <row r="79" spans="1:6" ht="15.75">
      <c r="A79" s="2" t="s">
        <v>2514</v>
      </c>
      <c r="B79" s="6" t="s">
        <v>445</v>
      </c>
      <c r="C79" s="9">
        <v>514.25</v>
      </c>
      <c r="D79" s="8">
        <v>44880</v>
      </c>
      <c r="E79" s="6" t="s">
        <v>16</v>
      </c>
      <c r="F79" s="6" t="s">
        <v>93</v>
      </c>
    </row>
    <row r="80" spans="1:6" ht="15.75">
      <c r="A80" s="2" t="s">
        <v>2515</v>
      </c>
      <c r="B80" s="6" t="s">
        <v>446</v>
      </c>
      <c r="C80" s="9">
        <v>242</v>
      </c>
      <c r="D80" s="8">
        <v>44880</v>
      </c>
      <c r="E80" s="6" t="s">
        <v>16</v>
      </c>
      <c r="F80" s="6" t="s">
        <v>93</v>
      </c>
    </row>
    <row r="81" spans="1:6" ht="15.75">
      <c r="A81" s="2" t="s">
        <v>2354</v>
      </c>
      <c r="B81" s="6" t="s">
        <v>475</v>
      </c>
      <c r="C81" s="9">
        <v>363</v>
      </c>
      <c r="D81" s="8">
        <v>44880</v>
      </c>
      <c r="E81" s="6" t="s">
        <v>19</v>
      </c>
      <c r="F81" s="6" t="s">
        <v>20</v>
      </c>
    </row>
    <row r="82" spans="1:6" ht="15.75">
      <c r="A82" s="2" t="s">
        <v>2516</v>
      </c>
      <c r="B82" s="6" t="s">
        <v>476</v>
      </c>
      <c r="C82" s="9">
        <v>363</v>
      </c>
      <c r="D82" s="8">
        <v>44880</v>
      </c>
      <c r="E82" s="6" t="s">
        <v>19</v>
      </c>
      <c r="F82" s="6" t="s">
        <v>20</v>
      </c>
    </row>
    <row r="83" spans="1:6" ht="15.75">
      <c r="A83" s="2" t="s">
        <v>2517</v>
      </c>
      <c r="B83" s="6" t="s">
        <v>477</v>
      </c>
      <c r="C83" s="9">
        <v>800</v>
      </c>
      <c r="D83" s="8">
        <v>44880</v>
      </c>
      <c r="E83" s="6" t="s">
        <v>19</v>
      </c>
      <c r="F83" s="6" t="s">
        <v>20</v>
      </c>
    </row>
    <row r="84" spans="1:6" ht="15.75">
      <c r="A84" s="2" t="s">
        <v>2406</v>
      </c>
      <c r="B84" s="6" t="s">
        <v>478</v>
      </c>
      <c r="C84" s="9">
        <v>1600</v>
      </c>
      <c r="D84" s="8">
        <v>44880</v>
      </c>
      <c r="E84" s="6" t="s">
        <v>19</v>
      </c>
      <c r="F84" s="6" t="s">
        <v>20</v>
      </c>
    </row>
    <row r="85" spans="1:6" ht="15.75">
      <c r="A85" s="2" t="s">
        <v>2333</v>
      </c>
      <c r="B85" s="6" t="s">
        <v>479</v>
      </c>
      <c r="C85" s="9">
        <v>1936</v>
      </c>
      <c r="D85" s="8">
        <v>44880</v>
      </c>
      <c r="E85" s="6" t="s">
        <v>19</v>
      </c>
      <c r="F85" s="6" t="s">
        <v>20</v>
      </c>
    </row>
    <row r="86" spans="1:6" ht="15.75">
      <c r="A86" s="2" t="s">
        <v>2060</v>
      </c>
      <c r="B86" s="6" t="s">
        <v>490</v>
      </c>
      <c r="C86" s="9">
        <v>1343.1</v>
      </c>
      <c r="D86" s="8">
        <v>44880</v>
      </c>
      <c r="E86" s="6" t="s">
        <v>21</v>
      </c>
      <c r="F86" s="6" t="s">
        <v>620</v>
      </c>
    </row>
    <row r="87" spans="1:6" ht="15.75">
      <c r="A87" s="2" t="s">
        <v>2060</v>
      </c>
      <c r="B87" s="6" t="s">
        <v>491</v>
      </c>
      <c r="C87" s="9">
        <v>4893.24</v>
      </c>
      <c r="D87" s="8">
        <v>44880</v>
      </c>
      <c r="E87" s="6" t="s">
        <v>21</v>
      </c>
      <c r="F87" s="6" t="s">
        <v>620</v>
      </c>
    </row>
    <row r="88" spans="1:6" ht="15.75">
      <c r="A88" s="2" t="s">
        <v>2106</v>
      </c>
      <c r="B88" s="6" t="s">
        <v>516</v>
      </c>
      <c r="C88" s="9">
        <v>43.66</v>
      </c>
      <c r="D88" s="8">
        <v>44880</v>
      </c>
      <c r="E88" s="6" t="s">
        <v>23</v>
      </c>
      <c r="F88" s="6" t="s">
        <v>24</v>
      </c>
    </row>
    <row r="89" spans="1:6" ht="15.75">
      <c r="A89" s="2" t="s">
        <v>2023</v>
      </c>
      <c r="B89" s="6" t="s">
        <v>543</v>
      </c>
      <c r="C89" s="9">
        <v>294.32</v>
      </c>
      <c r="D89" s="8">
        <v>44880</v>
      </c>
      <c r="E89" s="6" t="s">
        <v>35</v>
      </c>
      <c r="F89" s="6" t="s">
        <v>96</v>
      </c>
    </row>
    <row r="90" spans="1:6" ht="15.75">
      <c r="A90" s="2" t="s">
        <v>2023</v>
      </c>
      <c r="B90" s="6" t="s">
        <v>557</v>
      </c>
      <c r="C90" s="9">
        <v>457.44</v>
      </c>
      <c r="D90" s="8">
        <v>44880</v>
      </c>
      <c r="E90" s="6" t="s">
        <v>27</v>
      </c>
      <c r="F90" s="6" t="s">
        <v>28</v>
      </c>
    </row>
    <row r="91" spans="1:6" ht="15.75">
      <c r="A91" s="2" t="s">
        <v>2023</v>
      </c>
      <c r="B91" s="6" t="s">
        <v>558</v>
      </c>
      <c r="C91" s="9">
        <v>765.29</v>
      </c>
      <c r="D91" s="8">
        <v>44880</v>
      </c>
      <c r="E91" s="6" t="s">
        <v>27</v>
      </c>
      <c r="F91" s="6" t="s">
        <v>28</v>
      </c>
    </row>
    <row r="92" spans="1:6" ht="15.75">
      <c r="A92" s="2" t="s">
        <v>2106</v>
      </c>
      <c r="B92" s="6" t="s">
        <v>559</v>
      </c>
      <c r="C92" s="9">
        <v>87.32</v>
      </c>
      <c r="D92" s="8">
        <v>44880</v>
      </c>
      <c r="E92" s="6" t="s">
        <v>27</v>
      </c>
      <c r="F92" s="6" t="s">
        <v>28</v>
      </c>
    </row>
    <row r="93" spans="1:6" ht="15.75">
      <c r="A93" s="2" t="s">
        <v>2106</v>
      </c>
      <c r="B93" s="6" t="s">
        <v>560</v>
      </c>
      <c r="C93" s="9">
        <v>43.66</v>
      </c>
      <c r="D93" s="8">
        <v>44880</v>
      </c>
      <c r="E93" s="6" t="s">
        <v>27</v>
      </c>
      <c r="F93" s="6" t="s">
        <v>28</v>
      </c>
    </row>
    <row r="94" spans="1:6" ht="15.75">
      <c r="A94" s="2" t="s">
        <v>2106</v>
      </c>
      <c r="B94" s="6" t="s">
        <v>561</v>
      </c>
      <c r="C94" s="9">
        <v>130.98</v>
      </c>
      <c r="D94" s="8">
        <v>44880</v>
      </c>
      <c r="E94" s="6" t="s">
        <v>27</v>
      </c>
      <c r="F94" s="6" t="s">
        <v>28</v>
      </c>
    </row>
    <row r="95" spans="1:6" ht="15.75">
      <c r="A95" s="2" t="s">
        <v>2023</v>
      </c>
      <c r="B95" s="6" t="s">
        <v>562</v>
      </c>
      <c r="C95" s="9">
        <v>663.19</v>
      </c>
      <c r="D95" s="8">
        <v>44880</v>
      </c>
      <c r="E95" s="6" t="s">
        <v>27</v>
      </c>
      <c r="F95" s="6" t="s">
        <v>28</v>
      </c>
    </row>
    <row r="96" spans="1:6" ht="15.75">
      <c r="A96" s="2" t="s">
        <v>2023</v>
      </c>
      <c r="B96" s="6" t="s">
        <v>563</v>
      </c>
      <c r="C96" s="9">
        <v>63.5</v>
      </c>
      <c r="D96" s="8">
        <v>44880</v>
      </c>
      <c r="E96" s="6" t="s">
        <v>27</v>
      </c>
      <c r="F96" s="6" t="s">
        <v>28</v>
      </c>
    </row>
    <row r="97" spans="1:6" ht="15.75">
      <c r="A97" s="2" t="s">
        <v>2106</v>
      </c>
      <c r="B97" s="6" t="s">
        <v>564</v>
      </c>
      <c r="C97" s="9">
        <v>130.98</v>
      </c>
      <c r="D97" s="8">
        <v>44880</v>
      </c>
      <c r="E97" s="6" t="s">
        <v>27</v>
      </c>
      <c r="F97" s="6" t="s">
        <v>28</v>
      </c>
    </row>
    <row r="98" spans="1:6" ht="15.75">
      <c r="A98" s="2" t="s">
        <v>2357</v>
      </c>
      <c r="B98" s="6" t="s">
        <v>607</v>
      </c>
      <c r="C98" s="9">
        <v>30</v>
      </c>
      <c r="D98" s="8">
        <v>44880</v>
      </c>
      <c r="E98" s="6" t="s">
        <v>627</v>
      </c>
      <c r="F98" s="6" t="s">
        <v>628</v>
      </c>
    </row>
    <row r="99" spans="1:6" ht="15.75">
      <c r="A99" s="2" t="s">
        <v>2357</v>
      </c>
      <c r="B99" s="6" t="s">
        <v>608</v>
      </c>
      <c r="C99" s="9">
        <v>30</v>
      </c>
      <c r="D99" s="8">
        <v>44880</v>
      </c>
      <c r="E99" s="6" t="s">
        <v>627</v>
      </c>
      <c r="F99" s="6" t="s">
        <v>628</v>
      </c>
    </row>
    <row r="100" spans="1:6" ht="15.75">
      <c r="A100" s="2" t="s">
        <v>2074</v>
      </c>
      <c r="B100" s="6" t="s">
        <v>328</v>
      </c>
      <c r="C100" s="9">
        <v>749.55</v>
      </c>
      <c r="D100" s="8">
        <v>44882</v>
      </c>
      <c r="E100" s="6" t="s">
        <v>6</v>
      </c>
      <c r="F100" s="6" t="s">
        <v>7</v>
      </c>
    </row>
    <row r="101" spans="1:6" ht="15.75">
      <c r="A101" s="2" t="s">
        <v>2183</v>
      </c>
      <c r="B101" s="6" t="s">
        <v>329</v>
      </c>
      <c r="C101" s="9">
        <v>276.74</v>
      </c>
      <c r="D101" s="8">
        <v>44882</v>
      </c>
      <c r="E101" s="6" t="s">
        <v>6</v>
      </c>
      <c r="F101" s="6" t="s">
        <v>7</v>
      </c>
    </row>
    <row r="102" spans="1:6" ht="15.75">
      <c r="A102" s="2" t="s">
        <v>2029</v>
      </c>
      <c r="B102" s="6" t="s">
        <v>344</v>
      </c>
      <c r="C102" s="9">
        <v>362</v>
      </c>
      <c r="D102" s="8">
        <v>44882</v>
      </c>
      <c r="E102" s="6" t="s">
        <v>30</v>
      </c>
      <c r="F102" s="6" t="s">
        <v>611</v>
      </c>
    </row>
    <row r="103" spans="1:6" ht="15.75">
      <c r="A103" s="2" t="s">
        <v>2029</v>
      </c>
      <c r="B103" s="6" t="s">
        <v>345</v>
      </c>
      <c r="C103" s="9">
        <v>732</v>
      </c>
      <c r="D103" s="8">
        <v>44882</v>
      </c>
      <c r="E103" s="6" t="s">
        <v>30</v>
      </c>
      <c r="F103" s="6" t="s">
        <v>611</v>
      </c>
    </row>
    <row r="104" spans="1:6" ht="15.75">
      <c r="A104" s="2" t="s">
        <v>2013</v>
      </c>
      <c r="B104" s="6" t="s">
        <v>353</v>
      </c>
      <c r="C104" s="9">
        <v>133.1</v>
      </c>
      <c r="D104" s="8">
        <v>44882</v>
      </c>
      <c r="E104" s="6" t="s">
        <v>44</v>
      </c>
      <c r="F104" s="6" t="s">
        <v>614</v>
      </c>
    </row>
    <row r="105" spans="1:6" ht="15.75">
      <c r="A105" s="2" t="s">
        <v>2447</v>
      </c>
      <c r="B105" s="6" t="s">
        <v>361</v>
      </c>
      <c r="C105" s="9">
        <v>5399.99</v>
      </c>
      <c r="D105" s="8">
        <v>44882</v>
      </c>
      <c r="E105" s="6" t="s">
        <v>9</v>
      </c>
      <c r="F105" s="6" t="s">
        <v>10</v>
      </c>
    </row>
    <row r="106" spans="1:6" ht="15.75">
      <c r="A106" s="2" t="s">
        <v>2035</v>
      </c>
      <c r="B106" s="6" t="s">
        <v>362</v>
      </c>
      <c r="C106" s="9">
        <v>6318.64</v>
      </c>
      <c r="D106" s="8">
        <v>44882</v>
      </c>
      <c r="E106" s="6" t="s">
        <v>9</v>
      </c>
      <c r="F106" s="6" t="s">
        <v>10</v>
      </c>
    </row>
    <row r="107" spans="1:6" ht="15.75">
      <c r="A107" s="2" t="s">
        <v>2031</v>
      </c>
      <c r="B107" s="6" t="s">
        <v>363</v>
      </c>
      <c r="C107" s="9">
        <v>6541.26</v>
      </c>
      <c r="D107" s="8">
        <v>44882</v>
      </c>
      <c r="E107" s="6" t="s">
        <v>9</v>
      </c>
      <c r="F107" s="6" t="s">
        <v>10</v>
      </c>
    </row>
    <row r="108" spans="1:6" ht="15.75">
      <c r="A108" s="2" t="s">
        <v>2031</v>
      </c>
      <c r="B108" s="6" t="s">
        <v>364</v>
      </c>
      <c r="C108" s="9">
        <v>164.56</v>
      </c>
      <c r="D108" s="8">
        <v>44882</v>
      </c>
      <c r="E108" s="6" t="s">
        <v>9</v>
      </c>
      <c r="F108" s="6" t="s">
        <v>10</v>
      </c>
    </row>
    <row r="109" spans="1:6" ht="15.75">
      <c r="A109" s="2" t="s">
        <v>2035</v>
      </c>
      <c r="B109" s="6" t="s">
        <v>365</v>
      </c>
      <c r="C109" s="9">
        <v>11847.67</v>
      </c>
      <c r="D109" s="8">
        <v>44882</v>
      </c>
      <c r="E109" s="6" t="s">
        <v>9</v>
      </c>
      <c r="F109" s="6" t="s">
        <v>10</v>
      </c>
    </row>
    <row r="110" spans="1:6" ht="15.75">
      <c r="A110" s="2" t="s">
        <v>2317</v>
      </c>
      <c r="B110" s="6" t="s">
        <v>390</v>
      </c>
      <c r="C110" s="9">
        <v>3383.16</v>
      </c>
      <c r="D110" s="8">
        <v>44882</v>
      </c>
      <c r="E110" s="6" t="s">
        <v>32</v>
      </c>
      <c r="F110" s="6" t="s">
        <v>615</v>
      </c>
    </row>
    <row r="111" spans="1:6" ht="15.75">
      <c r="A111" s="2" t="s">
        <v>2128</v>
      </c>
      <c r="B111" s="6" t="s">
        <v>391</v>
      </c>
      <c r="C111" s="9">
        <v>685.25</v>
      </c>
      <c r="D111" s="8">
        <v>44882</v>
      </c>
      <c r="E111" s="6" t="s">
        <v>32</v>
      </c>
      <c r="F111" s="6" t="s">
        <v>615</v>
      </c>
    </row>
    <row r="112" spans="1:6" ht="15.75">
      <c r="A112" s="2" t="s">
        <v>2518</v>
      </c>
      <c r="B112" s="6" t="s">
        <v>392</v>
      </c>
      <c r="C112" s="9">
        <v>363</v>
      </c>
      <c r="D112" s="8">
        <v>44882</v>
      </c>
      <c r="E112" s="6" t="s">
        <v>32</v>
      </c>
      <c r="F112" s="6" t="s">
        <v>615</v>
      </c>
    </row>
    <row r="113" spans="1:6" ht="15.75">
      <c r="A113" s="2" t="s">
        <v>2366</v>
      </c>
      <c r="B113" s="6" t="s">
        <v>393</v>
      </c>
      <c r="C113" s="9">
        <v>726</v>
      </c>
      <c r="D113" s="8">
        <v>44882</v>
      </c>
      <c r="E113" s="6" t="s">
        <v>32</v>
      </c>
      <c r="F113" s="6" t="s">
        <v>615</v>
      </c>
    </row>
    <row r="114" spans="1:6" ht="15.75">
      <c r="A114" s="2" t="s">
        <v>2327</v>
      </c>
      <c r="B114" s="6" t="s">
        <v>403</v>
      </c>
      <c r="C114" s="9">
        <v>10478.6</v>
      </c>
      <c r="D114" s="8">
        <v>44882</v>
      </c>
      <c r="E114" s="6" t="s">
        <v>11</v>
      </c>
      <c r="F114" s="6" t="s">
        <v>90</v>
      </c>
    </row>
    <row r="115" spans="1:6" ht="15.75">
      <c r="A115" s="2" t="s">
        <v>2222</v>
      </c>
      <c r="B115" s="6" t="s">
        <v>410</v>
      </c>
      <c r="C115" s="9">
        <v>3691.71</v>
      </c>
      <c r="D115" s="8">
        <v>44882</v>
      </c>
      <c r="E115" s="6" t="s">
        <v>13</v>
      </c>
      <c r="F115" s="6" t="s">
        <v>616</v>
      </c>
    </row>
    <row r="116" spans="1:6" ht="15.75">
      <c r="A116" s="2" t="s">
        <v>2111</v>
      </c>
      <c r="B116" s="6" t="s">
        <v>432</v>
      </c>
      <c r="C116" s="9">
        <v>1043.63</v>
      </c>
      <c r="D116" s="8">
        <v>44882</v>
      </c>
      <c r="E116" s="6" t="s">
        <v>55</v>
      </c>
      <c r="F116" s="6" t="s">
        <v>92</v>
      </c>
    </row>
    <row r="117" spans="1:6" ht="15.75">
      <c r="A117" s="2" t="s">
        <v>2049</v>
      </c>
      <c r="B117" s="6" t="s">
        <v>433</v>
      </c>
      <c r="C117" s="9">
        <v>1160.39</v>
      </c>
      <c r="D117" s="8">
        <v>44882</v>
      </c>
      <c r="E117" s="6" t="s">
        <v>55</v>
      </c>
      <c r="F117" s="6" t="s">
        <v>92</v>
      </c>
    </row>
    <row r="118" spans="1:6" ht="15.75">
      <c r="A118" s="2" t="s">
        <v>2070</v>
      </c>
      <c r="B118" s="6" t="s">
        <v>447</v>
      </c>
      <c r="C118" s="9">
        <v>493.06</v>
      </c>
      <c r="D118" s="8">
        <v>44882</v>
      </c>
      <c r="E118" s="6" t="s">
        <v>16</v>
      </c>
      <c r="F118" s="6" t="s">
        <v>93</v>
      </c>
    </row>
    <row r="119" spans="1:6" ht="15.75">
      <c r="A119" s="2" t="s">
        <v>2503</v>
      </c>
      <c r="B119" s="6" t="s">
        <v>448</v>
      </c>
      <c r="C119" s="9">
        <v>2117.27</v>
      </c>
      <c r="D119" s="8">
        <v>44882</v>
      </c>
      <c r="E119" s="6" t="s">
        <v>16</v>
      </c>
      <c r="F119" s="6" t="s">
        <v>93</v>
      </c>
    </row>
    <row r="120" spans="1:6" ht="15.75">
      <c r="A120" s="2" t="s">
        <v>2101</v>
      </c>
      <c r="B120" s="6" t="s">
        <v>449</v>
      </c>
      <c r="C120" s="9">
        <v>1222.1</v>
      </c>
      <c r="D120" s="8">
        <v>44882</v>
      </c>
      <c r="E120" s="6" t="s">
        <v>16</v>
      </c>
      <c r="F120" s="6" t="s">
        <v>93</v>
      </c>
    </row>
    <row r="121" spans="1:6" ht="15.75">
      <c r="A121" s="2" t="s">
        <v>2248</v>
      </c>
      <c r="B121" s="6" t="s">
        <v>450</v>
      </c>
      <c r="C121" s="9">
        <v>1815</v>
      </c>
      <c r="D121" s="8">
        <v>44882</v>
      </c>
      <c r="E121" s="6" t="s">
        <v>16</v>
      </c>
      <c r="F121" s="6" t="s">
        <v>93</v>
      </c>
    </row>
    <row r="122" spans="1:6" ht="15.75">
      <c r="A122" s="2" t="s">
        <v>2069</v>
      </c>
      <c r="B122" s="6" t="s">
        <v>451</v>
      </c>
      <c r="C122" s="9">
        <v>2324.79</v>
      </c>
      <c r="D122" s="8">
        <v>44882</v>
      </c>
      <c r="E122" s="6" t="s">
        <v>16</v>
      </c>
      <c r="F122" s="6" t="s">
        <v>93</v>
      </c>
    </row>
    <row r="123" spans="1:6" ht="15.75">
      <c r="A123" s="2" t="s">
        <v>2509</v>
      </c>
      <c r="B123" s="6" t="s">
        <v>452</v>
      </c>
      <c r="C123" s="9">
        <v>3630</v>
      </c>
      <c r="D123" s="8">
        <v>44882</v>
      </c>
      <c r="E123" s="6" t="s">
        <v>16</v>
      </c>
      <c r="F123" s="6" t="s">
        <v>93</v>
      </c>
    </row>
    <row r="124" spans="1:6" ht="15.75">
      <c r="A124" s="2" t="s">
        <v>2084</v>
      </c>
      <c r="B124" s="6" t="s">
        <v>453</v>
      </c>
      <c r="C124" s="9">
        <v>480</v>
      </c>
      <c r="D124" s="8">
        <v>44882</v>
      </c>
      <c r="E124" s="6" t="s">
        <v>16</v>
      </c>
      <c r="F124" s="6" t="s">
        <v>93</v>
      </c>
    </row>
    <row r="125" spans="1:6" ht="15.75">
      <c r="A125" s="2" t="s">
        <v>2220</v>
      </c>
      <c r="B125" s="6" t="s">
        <v>480</v>
      </c>
      <c r="C125" s="9">
        <v>1452</v>
      </c>
      <c r="D125" s="8">
        <v>44882</v>
      </c>
      <c r="E125" s="6" t="s">
        <v>19</v>
      </c>
      <c r="F125" s="6" t="s">
        <v>20</v>
      </c>
    </row>
    <row r="126" spans="1:6" ht="15.75">
      <c r="A126" s="2" t="s">
        <v>2215</v>
      </c>
      <c r="B126" s="6" t="s">
        <v>481</v>
      </c>
      <c r="C126" s="9">
        <v>3964.31</v>
      </c>
      <c r="D126" s="8">
        <v>44882</v>
      </c>
      <c r="E126" s="6" t="s">
        <v>19</v>
      </c>
      <c r="F126" s="6" t="s">
        <v>20</v>
      </c>
    </row>
    <row r="127" spans="1:6" ht="15.75">
      <c r="A127" s="2" t="s">
        <v>2231</v>
      </c>
      <c r="B127" s="6" t="s">
        <v>482</v>
      </c>
      <c r="C127" s="9">
        <v>1452</v>
      </c>
      <c r="D127" s="8">
        <v>44882</v>
      </c>
      <c r="E127" s="6" t="s">
        <v>19</v>
      </c>
      <c r="F127" s="6" t="s">
        <v>20</v>
      </c>
    </row>
    <row r="128" spans="1:6" ht="15.75">
      <c r="A128" s="2" t="s">
        <v>2252</v>
      </c>
      <c r="B128" s="6" t="s">
        <v>483</v>
      </c>
      <c r="C128" s="9">
        <v>1452</v>
      </c>
      <c r="D128" s="8">
        <v>44882</v>
      </c>
      <c r="E128" s="6" t="s">
        <v>19</v>
      </c>
      <c r="F128" s="6" t="s">
        <v>20</v>
      </c>
    </row>
    <row r="129" spans="1:6" ht="15.75">
      <c r="A129" s="2" t="s">
        <v>2233</v>
      </c>
      <c r="B129" s="6" t="s">
        <v>484</v>
      </c>
      <c r="C129" s="9">
        <v>1452</v>
      </c>
      <c r="D129" s="8">
        <v>44882</v>
      </c>
      <c r="E129" s="6" t="s">
        <v>19</v>
      </c>
      <c r="F129" s="6" t="s">
        <v>20</v>
      </c>
    </row>
    <row r="130" spans="1:6" ht="15.75">
      <c r="A130" s="2" t="s">
        <v>2060</v>
      </c>
      <c r="B130" s="6" t="s">
        <v>492</v>
      </c>
      <c r="C130" s="9">
        <v>14814.51</v>
      </c>
      <c r="D130" s="8">
        <v>44882</v>
      </c>
      <c r="E130" s="6" t="s">
        <v>21</v>
      </c>
      <c r="F130" s="6" t="s">
        <v>620</v>
      </c>
    </row>
    <row r="131" spans="1:6" ht="15.75">
      <c r="A131" s="2" t="s">
        <v>2208</v>
      </c>
      <c r="B131" s="6" t="s">
        <v>503</v>
      </c>
      <c r="C131" s="9">
        <v>1706.1</v>
      </c>
      <c r="D131" s="8">
        <v>44882</v>
      </c>
      <c r="E131" s="6" t="s">
        <v>22</v>
      </c>
      <c r="F131" s="6" t="s">
        <v>54</v>
      </c>
    </row>
    <row r="132" spans="1:6" ht="15.75">
      <c r="A132" s="2" t="s">
        <v>2114</v>
      </c>
      <c r="B132" s="6" t="s">
        <v>504</v>
      </c>
      <c r="C132" s="9">
        <v>498.76</v>
      </c>
      <c r="D132" s="8">
        <v>44882</v>
      </c>
      <c r="E132" s="6" t="s">
        <v>22</v>
      </c>
      <c r="F132" s="6" t="s">
        <v>54</v>
      </c>
    </row>
    <row r="133" spans="1:6" ht="15.75">
      <c r="A133" s="2" t="s">
        <v>2205</v>
      </c>
      <c r="B133" s="6" t="s">
        <v>505</v>
      </c>
      <c r="C133" s="9">
        <v>1089</v>
      </c>
      <c r="D133" s="8">
        <v>44882</v>
      </c>
      <c r="E133" s="6" t="s">
        <v>22</v>
      </c>
      <c r="F133" s="6" t="s">
        <v>54</v>
      </c>
    </row>
    <row r="134" spans="1:6" ht="15.75">
      <c r="A134" s="2" t="s">
        <v>2093</v>
      </c>
      <c r="B134" s="6" t="s">
        <v>506</v>
      </c>
      <c r="C134" s="9">
        <v>96.8</v>
      </c>
      <c r="D134" s="8">
        <v>44882</v>
      </c>
      <c r="E134" s="6" t="s">
        <v>22</v>
      </c>
      <c r="F134" s="6" t="s">
        <v>54</v>
      </c>
    </row>
    <row r="135" spans="1:6" ht="15.75">
      <c r="A135" s="2" t="s">
        <v>2093</v>
      </c>
      <c r="B135" s="6" t="s">
        <v>507</v>
      </c>
      <c r="C135" s="9">
        <v>399.69</v>
      </c>
      <c r="D135" s="8">
        <v>44882</v>
      </c>
      <c r="E135" s="6" t="s">
        <v>22</v>
      </c>
      <c r="F135" s="6" t="s">
        <v>54</v>
      </c>
    </row>
    <row r="136" spans="1:6" ht="15.75">
      <c r="A136" s="2" t="s">
        <v>2519</v>
      </c>
      <c r="B136" s="6" t="s">
        <v>508</v>
      </c>
      <c r="C136" s="9">
        <v>1000.19</v>
      </c>
      <c r="D136" s="8">
        <v>44882</v>
      </c>
      <c r="E136" s="6" t="s">
        <v>22</v>
      </c>
      <c r="F136" s="6" t="s">
        <v>54</v>
      </c>
    </row>
    <row r="137" spans="1:6" ht="15.75">
      <c r="A137" s="2" t="s">
        <v>2093</v>
      </c>
      <c r="B137" s="6" t="s">
        <v>509</v>
      </c>
      <c r="C137" s="9">
        <v>96.8</v>
      </c>
      <c r="D137" s="8">
        <v>44882</v>
      </c>
      <c r="E137" s="6" t="s">
        <v>22</v>
      </c>
      <c r="F137" s="6" t="s">
        <v>54</v>
      </c>
    </row>
    <row r="138" spans="1:6" ht="15.75">
      <c r="A138" s="2" t="s">
        <v>2520</v>
      </c>
      <c r="B138" s="6" t="s">
        <v>510</v>
      </c>
      <c r="C138" s="9">
        <v>2420</v>
      </c>
      <c r="D138" s="8">
        <v>44882</v>
      </c>
      <c r="E138" s="6" t="s">
        <v>22</v>
      </c>
      <c r="F138" s="6" t="s">
        <v>54</v>
      </c>
    </row>
    <row r="139" spans="1:6" ht="15.75">
      <c r="A139" s="2" t="s">
        <v>2073</v>
      </c>
      <c r="B139" s="6" t="s">
        <v>517</v>
      </c>
      <c r="C139" s="9">
        <v>194.9</v>
      </c>
      <c r="D139" s="8">
        <v>44882</v>
      </c>
      <c r="E139" s="6" t="s">
        <v>23</v>
      </c>
      <c r="F139" s="6" t="s">
        <v>24</v>
      </c>
    </row>
    <row r="140" spans="1:6" ht="15.75">
      <c r="A140" s="2" t="s">
        <v>2521</v>
      </c>
      <c r="B140" s="6" t="s">
        <v>518</v>
      </c>
      <c r="C140" s="9">
        <v>253.2</v>
      </c>
      <c r="D140" s="8">
        <v>44882</v>
      </c>
      <c r="E140" s="6" t="s">
        <v>23</v>
      </c>
      <c r="F140" s="6" t="s">
        <v>24</v>
      </c>
    </row>
    <row r="141" spans="1:6" ht="15.75">
      <c r="A141" s="2" t="s">
        <v>2073</v>
      </c>
      <c r="B141" s="6" t="s">
        <v>519</v>
      </c>
      <c r="C141" s="9">
        <v>924</v>
      </c>
      <c r="D141" s="8">
        <v>44882</v>
      </c>
      <c r="E141" s="6" t="s">
        <v>23</v>
      </c>
      <c r="F141" s="6" t="s">
        <v>24</v>
      </c>
    </row>
    <row r="142" spans="1:6" ht="15.75">
      <c r="A142" s="2" t="s">
        <v>2105</v>
      </c>
      <c r="B142" s="6" t="s">
        <v>520</v>
      </c>
      <c r="C142" s="9">
        <v>103.4</v>
      </c>
      <c r="D142" s="8">
        <v>44882</v>
      </c>
      <c r="E142" s="6" t="s">
        <v>23</v>
      </c>
      <c r="F142" s="6" t="s">
        <v>24</v>
      </c>
    </row>
    <row r="143" spans="1:6" ht="15.75">
      <c r="A143" s="2" t="s">
        <v>2105</v>
      </c>
      <c r="B143" s="6" t="s">
        <v>521</v>
      </c>
      <c r="C143" s="9">
        <v>17.65</v>
      </c>
      <c r="D143" s="8">
        <v>44882</v>
      </c>
      <c r="E143" s="6" t="s">
        <v>23</v>
      </c>
      <c r="F143" s="6" t="s">
        <v>24</v>
      </c>
    </row>
    <row r="144" spans="1:6" ht="15.75">
      <c r="A144" s="2" t="s">
        <v>2105</v>
      </c>
      <c r="B144" s="6" t="s">
        <v>522</v>
      </c>
      <c r="C144" s="9">
        <v>232.75</v>
      </c>
      <c r="D144" s="8">
        <v>44882</v>
      </c>
      <c r="E144" s="6" t="s">
        <v>23</v>
      </c>
      <c r="F144" s="6" t="s">
        <v>24</v>
      </c>
    </row>
    <row r="145" spans="1:6" ht="15.75">
      <c r="A145" s="2" t="s">
        <v>2065</v>
      </c>
      <c r="B145" s="6" t="s">
        <v>537</v>
      </c>
      <c r="C145" s="9">
        <v>1111.25</v>
      </c>
      <c r="D145" s="8">
        <v>44882</v>
      </c>
      <c r="E145" s="6" t="s">
        <v>40</v>
      </c>
      <c r="F145" s="6" t="s">
        <v>623</v>
      </c>
    </row>
    <row r="146" spans="1:6" ht="15.75">
      <c r="A146" s="2" t="s">
        <v>2023</v>
      </c>
      <c r="B146" s="6" t="s">
        <v>565</v>
      </c>
      <c r="C146" s="9">
        <v>334.23</v>
      </c>
      <c r="D146" s="8">
        <v>44882</v>
      </c>
      <c r="E146" s="6" t="s">
        <v>27</v>
      </c>
      <c r="F146" s="6" t="s">
        <v>28</v>
      </c>
    </row>
    <row r="147" spans="1:6" ht="15.75">
      <c r="A147" s="2" t="s">
        <v>2023</v>
      </c>
      <c r="B147" s="6" t="s">
        <v>566</v>
      </c>
      <c r="C147" s="9">
        <v>362.84</v>
      </c>
      <c r="D147" s="8">
        <v>44882</v>
      </c>
      <c r="E147" s="6" t="s">
        <v>27</v>
      </c>
      <c r="F147" s="6" t="s">
        <v>28</v>
      </c>
    </row>
    <row r="148" spans="1:6" ht="15.75">
      <c r="A148" s="2" t="s">
        <v>2023</v>
      </c>
      <c r="B148" s="6" t="s">
        <v>567</v>
      </c>
      <c r="C148" s="9">
        <v>294.32</v>
      </c>
      <c r="D148" s="8">
        <v>44882</v>
      </c>
      <c r="E148" s="6" t="s">
        <v>27</v>
      </c>
      <c r="F148" s="6" t="s">
        <v>28</v>
      </c>
    </row>
    <row r="149" spans="1:6" ht="15.75">
      <c r="A149" s="2" t="s">
        <v>2023</v>
      </c>
      <c r="B149" s="6" t="s">
        <v>568</v>
      </c>
      <c r="C149" s="9">
        <v>53.5</v>
      </c>
      <c r="D149" s="8">
        <v>44882</v>
      </c>
      <c r="E149" s="6" t="s">
        <v>27</v>
      </c>
      <c r="F149" s="6" t="s">
        <v>28</v>
      </c>
    </row>
    <row r="150" spans="1:6" ht="15.75">
      <c r="A150" s="2" t="s">
        <v>2023</v>
      </c>
      <c r="B150" s="6" t="s">
        <v>569</v>
      </c>
      <c r="C150" s="9">
        <v>1368.38</v>
      </c>
      <c r="D150" s="8">
        <v>44882</v>
      </c>
      <c r="E150" s="6" t="s">
        <v>27</v>
      </c>
      <c r="F150" s="6" t="s">
        <v>28</v>
      </c>
    </row>
    <row r="151" spans="1:6" ht="15.75">
      <c r="A151" s="2" t="s">
        <v>2023</v>
      </c>
      <c r="B151" s="6" t="s">
        <v>570</v>
      </c>
      <c r="C151" s="9">
        <v>107.12</v>
      </c>
      <c r="D151" s="8">
        <v>44882</v>
      </c>
      <c r="E151" s="6" t="s">
        <v>27</v>
      </c>
      <c r="F151" s="6" t="s">
        <v>28</v>
      </c>
    </row>
    <row r="152" spans="1:6" ht="15.75">
      <c r="A152" s="2" t="s">
        <v>2023</v>
      </c>
      <c r="B152" s="6" t="s">
        <v>571</v>
      </c>
      <c r="C152" s="9">
        <v>76.32</v>
      </c>
      <c r="D152" s="8">
        <v>44882</v>
      </c>
      <c r="E152" s="6" t="s">
        <v>27</v>
      </c>
      <c r="F152" s="6" t="s">
        <v>28</v>
      </c>
    </row>
    <row r="153" spans="1:6" ht="15.75">
      <c r="A153" s="2" t="s">
        <v>2023</v>
      </c>
      <c r="B153" s="6" t="s">
        <v>572</v>
      </c>
      <c r="C153" s="9">
        <v>496.97</v>
      </c>
      <c r="D153" s="8">
        <v>44882</v>
      </c>
      <c r="E153" s="6" t="s">
        <v>27</v>
      </c>
      <c r="F153" s="6" t="s">
        <v>28</v>
      </c>
    </row>
    <row r="154" spans="1:6" ht="15.75">
      <c r="A154" s="2" t="s">
        <v>2540</v>
      </c>
      <c r="B154" s="6" t="s">
        <v>601</v>
      </c>
      <c r="C154" s="9">
        <v>847</v>
      </c>
      <c r="D154" s="8">
        <v>44882</v>
      </c>
      <c r="E154" s="6" t="s">
        <v>29</v>
      </c>
      <c r="F154" s="6" t="s">
        <v>625</v>
      </c>
    </row>
    <row r="155" spans="1:6" ht="15.75">
      <c r="A155" s="2" t="s">
        <v>2370</v>
      </c>
      <c r="B155" s="6" t="s">
        <v>605</v>
      </c>
      <c r="C155" s="9">
        <v>37049.38</v>
      </c>
      <c r="D155" s="8">
        <v>44882</v>
      </c>
      <c r="E155" s="6" t="s">
        <v>36</v>
      </c>
      <c r="F155" s="6" t="s">
        <v>626</v>
      </c>
    </row>
    <row r="156" spans="1:6" ht="15.75">
      <c r="A156" s="2" t="s">
        <v>2223</v>
      </c>
      <c r="B156" s="6" t="s">
        <v>434</v>
      </c>
      <c r="C156" s="9">
        <v>2184.85</v>
      </c>
      <c r="D156" s="8">
        <v>44883</v>
      </c>
      <c r="E156" s="6" t="s">
        <v>55</v>
      </c>
      <c r="F156" s="6" t="s">
        <v>92</v>
      </c>
    </row>
    <row r="157" spans="1:6" ht="15.75">
      <c r="A157" s="2" t="s">
        <v>2330</v>
      </c>
      <c r="B157" s="6" t="s">
        <v>330</v>
      </c>
      <c r="C157" s="9">
        <v>82.58</v>
      </c>
      <c r="D157" s="8">
        <v>44886</v>
      </c>
      <c r="E157" s="6" t="s">
        <v>6</v>
      </c>
      <c r="F157" s="6" t="s">
        <v>7</v>
      </c>
    </row>
    <row r="158" spans="1:6" ht="15.75">
      <c r="A158" s="2" t="s">
        <v>2074</v>
      </c>
      <c r="B158" s="6" t="s">
        <v>331</v>
      </c>
      <c r="C158" s="9">
        <v>25.71</v>
      </c>
      <c r="D158" s="8">
        <v>44886</v>
      </c>
      <c r="E158" s="6" t="s">
        <v>6</v>
      </c>
      <c r="F158" s="6" t="s">
        <v>7</v>
      </c>
    </row>
    <row r="159" spans="1:6" ht="15.75">
      <c r="A159" s="2" t="s">
        <v>2074</v>
      </c>
      <c r="B159" s="6" t="s">
        <v>332</v>
      </c>
      <c r="C159" s="9">
        <v>103.55</v>
      </c>
      <c r="D159" s="8">
        <v>44886</v>
      </c>
      <c r="E159" s="6" t="s">
        <v>6</v>
      </c>
      <c r="F159" s="6" t="s">
        <v>7</v>
      </c>
    </row>
    <row r="160" spans="1:6" ht="15.75">
      <c r="A160" s="2" t="s">
        <v>2074</v>
      </c>
      <c r="B160" s="6" t="s">
        <v>333</v>
      </c>
      <c r="C160" s="9">
        <v>128.56</v>
      </c>
      <c r="D160" s="8">
        <v>44886</v>
      </c>
      <c r="E160" s="6" t="s">
        <v>6</v>
      </c>
      <c r="F160" s="6" t="s">
        <v>7</v>
      </c>
    </row>
    <row r="161" spans="1:6" ht="15.75">
      <c r="A161" s="2" t="s">
        <v>2074</v>
      </c>
      <c r="B161" s="6" t="s">
        <v>334</v>
      </c>
      <c r="C161" s="9">
        <v>41.25</v>
      </c>
      <c r="D161" s="8">
        <v>44886</v>
      </c>
      <c r="E161" s="6" t="s">
        <v>6</v>
      </c>
      <c r="F161" s="6" t="s">
        <v>7</v>
      </c>
    </row>
    <row r="162" spans="1:6" ht="15.75">
      <c r="A162" s="2" t="s">
        <v>2304</v>
      </c>
      <c r="B162" s="6" t="s">
        <v>335</v>
      </c>
      <c r="C162" s="9">
        <v>103.39</v>
      </c>
      <c r="D162" s="8">
        <v>44886</v>
      </c>
      <c r="E162" s="6" t="s">
        <v>6</v>
      </c>
      <c r="F162" s="6" t="s">
        <v>7</v>
      </c>
    </row>
    <row r="163" spans="1:6" ht="15.75">
      <c r="A163" s="2" t="s">
        <v>2019</v>
      </c>
      <c r="B163" s="6" t="s">
        <v>336</v>
      </c>
      <c r="C163" s="9">
        <v>457.38</v>
      </c>
      <c r="D163" s="8">
        <v>44886</v>
      </c>
      <c r="E163" s="6" t="s">
        <v>6</v>
      </c>
      <c r="F163" s="6" t="s">
        <v>7</v>
      </c>
    </row>
    <row r="164" spans="1:6" ht="15.75">
      <c r="A164" s="2" t="s">
        <v>2144</v>
      </c>
      <c r="B164" s="6" t="s">
        <v>337</v>
      </c>
      <c r="C164" s="9">
        <v>9.84</v>
      </c>
      <c r="D164" s="8">
        <v>44886</v>
      </c>
      <c r="E164" s="6" t="s">
        <v>6</v>
      </c>
      <c r="F164" s="6" t="s">
        <v>7</v>
      </c>
    </row>
    <row r="165" spans="1:6" ht="15.75">
      <c r="A165" s="2" t="s">
        <v>2210</v>
      </c>
      <c r="B165" s="6" t="s">
        <v>346</v>
      </c>
      <c r="C165" s="9">
        <v>72</v>
      </c>
      <c r="D165" s="8">
        <v>44886</v>
      </c>
      <c r="E165" s="6" t="s">
        <v>30</v>
      </c>
      <c r="F165" s="6" t="s">
        <v>611</v>
      </c>
    </row>
    <row r="166" spans="1:6" ht="15.75">
      <c r="A166" s="2" t="s">
        <v>2389</v>
      </c>
      <c r="B166" s="6" t="s">
        <v>349</v>
      </c>
      <c r="C166" s="9">
        <v>6226</v>
      </c>
      <c r="D166" s="8">
        <v>44886</v>
      </c>
      <c r="E166" s="6" t="s">
        <v>31</v>
      </c>
      <c r="F166" s="6" t="s">
        <v>612</v>
      </c>
    </row>
    <row r="167" spans="1:6" ht="15.75">
      <c r="A167" s="2" t="s">
        <v>2522</v>
      </c>
      <c r="B167" s="6" t="s">
        <v>350</v>
      </c>
      <c r="C167" s="9">
        <v>3605</v>
      </c>
      <c r="D167" s="8">
        <v>44886</v>
      </c>
      <c r="E167" s="6" t="s">
        <v>51</v>
      </c>
      <c r="F167" s="6" t="s">
        <v>613</v>
      </c>
    </row>
    <row r="168" spans="1:6" ht="15.75">
      <c r="A168" s="2" t="s">
        <v>2523</v>
      </c>
      <c r="B168" s="6" t="s">
        <v>352</v>
      </c>
      <c r="C168" s="9">
        <v>1245.03</v>
      </c>
      <c r="D168" s="8">
        <v>44886</v>
      </c>
      <c r="E168" s="6" t="s">
        <v>42</v>
      </c>
      <c r="F168" s="6" t="s">
        <v>53</v>
      </c>
    </row>
    <row r="169" spans="1:6" ht="15.75">
      <c r="A169" s="2" t="s">
        <v>2344</v>
      </c>
      <c r="B169" s="6" t="s">
        <v>354</v>
      </c>
      <c r="C169" s="9">
        <v>583.86</v>
      </c>
      <c r="D169" s="8">
        <v>44886</v>
      </c>
      <c r="E169" s="6" t="s">
        <v>44</v>
      </c>
      <c r="F169" s="6" t="s">
        <v>614</v>
      </c>
    </row>
    <row r="170" spans="1:6" ht="15.75">
      <c r="A170" s="2" t="s">
        <v>2196</v>
      </c>
      <c r="B170" s="6" t="s">
        <v>366</v>
      </c>
      <c r="C170" s="9">
        <v>1270.5</v>
      </c>
      <c r="D170" s="8">
        <v>44886</v>
      </c>
      <c r="E170" s="6" t="s">
        <v>9</v>
      </c>
      <c r="F170" s="6" t="s">
        <v>10</v>
      </c>
    </row>
    <row r="171" spans="1:6" ht="15.75">
      <c r="A171" s="2" t="s">
        <v>2330</v>
      </c>
      <c r="B171" s="6" t="s">
        <v>367</v>
      </c>
      <c r="C171" s="9">
        <v>315.52</v>
      </c>
      <c r="D171" s="8">
        <v>44886</v>
      </c>
      <c r="E171" s="6" t="s">
        <v>9</v>
      </c>
      <c r="F171" s="6" t="s">
        <v>10</v>
      </c>
    </row>
    <row r="172" spans="1:6" ht="15.75">
      <c r="A172" s="2" t="s">
        <v>2015</v>
      </c>
      <c r="B172" s="6" t="s">
        <v>368</v>
      </c>
      <c r="C172" s="9">
        <v>28226.88</v>
      </c>
      <c r="D172" s="8">
        <v>44886</v>
      </c>
      <c r="E172" s="6" t="s">
        <v>9</v>
      </c>
      <c r="F172" s="6" t="s">
        <v>10</v>
      </c>
    </row>
    <row r="173" spans="1:6" ht="15.75">
      <c r="A173" s="2" t="s">
        <v>2163</v>
      </c>
      <c r="B173" s="6" t="s">
        <v>369</v>
      </c>
      <c r="C173" s="9">
        <v>1548.8</v>
      </c>
      <c r="D173" s="8">
        <v>44886</v>
      </c>
      <c r="E173" s="6" t="s">
        <v>9</v>
      </c>
      <c r="F173" s="6" t="s">
        <v>10</v>
      </c>
    </row>
    <row r="174" spans="1:6" ht="15.75">
      <c r="A174" s="2" t="s">
        <v>2524</v>
      </c>
      <c r="B174" s="6" t="s">
        <v>370</v>
      </c>
      <c r="C174" s="9">
        <v>611.05</v>
      </c>
      <c r="D174" s="8">
        <v>44886</v>
      </c>
      <c r="E174" s="6" t="s">
        <v>9</v>
      </c>
      <c r="F174" s="6" t="s">
        <v>10</v>
      </c>
    </row>
    <row r="175" spans="1:6" ht="15.75">
      <c r="A175" s="2" t="s">
        <v>2032</v>
      </c>
      <c r="B175" s="6" t="s">
        <v>371</v>
      </c>
      <c r="C175" s="9">
        <v>968</v>
      </c>
      <c r="D175" s="8">
        <v>44886</v>
      </c>
      <c r="E175" s="6" t="s">
        <v>9</v>
      </c>
      <c r="F175" s="6" t="s">
        <v>10</v>
      </c>
    </row>
    <row r="176" spans="1:6" ht="15.75">
      <c r="A176" s="2" t="s">
        <v>2015</v>
      </c>
      <c r="B176" s="6" t="s">
        <v>372</v>
      </c>
      <c r="C176" s="9">
        <v>1030.92</v>
      </c>
      <c r="D176" s="8">
        <v>44886</v>
      </c>
      <c r="E176" s="6" t="s">
        <v>9</v>
      </c>
      <c r="F176" s="6" t="s">
        <v>10</v>
      </c>
    </row>
    <row r="177" spans="1:6" ht="15.75">
      <c r="A177" s="2" t="s">
        <v>2525</v>
      </c>
      <c r="B177" s="6" t="s">
        <v>373</v>
      </c>
      <c r="C177" s="9">
        <v>387.2</v>
      </c>
      <c r="D177" s="8">
        <v>44886</v>
      </c>
      <c r="E177" s="6" t="s">
        <v>9</v>
      </c>
      <c r="F177" s="6" t="s">
        <v>10</v>
      </c>
    </row>
    <row r="178" spans="1:6" ht="15.75">
      <c r="A178" s="2" t="s">
        <v>2525</v>
      </c>
      <c r="B178" s="6" t="s">
        <v>374</v>
      </c>
      <c r="C178" s="9">
        <v>423.5</v>
      </c>
      <c r="D178" s="8">
        <v>44886</v>
      </c>
      <c r="E178" s="6" t="s">
        <v>9</v>
      </c>
      <c r="F178" s="6" t="s">
        <v>10</v>
      </c>
    </row>
    <row r="179" spans="1:6" ht="15.75">
      <c r="A179" s="2" t="s">
        <v>2033</v>
      </c>
      <c r="B179" s="6" t="s">
        <v>375</v>
      </c>
      <c r="C179" s="9">
        <v>2371.6</v>
      </c>
      <c r="D179" s="8">
        <v>44886</v>
      </c>
      <c r="E179" s="6" t="s">
        <v>9</v>
      </c>
      <c r="F179" s="6" t="s">
        <v>10</v>
      </c>
    </row>
    <row r="180" spans="1:6" ht="15.75">
      <c r="A180" s="2" t="s">
        <v>2119</v>
      </c>
      <c r="B180" s="6" t="s">
        <v>376</v>
      </c>
      <c r="C180" s="9">
        <v>242</v>
      </c>
      <c r="D180" s="8">
        <v>44886</v>
      </c>
      <c r="E180" s="6" t="s">
        <v>9</v>
      </c>
      <c r="F180" s="6" t="s">
        <v>10</v>
      </c>
    </row>
    <row r="181" spans="1:6" ht="15.75">
      <c r="A181" s="2" t="s">
        <v>2526</v>
      </c>
      <c r="B181" s="6" t="s">
        <v>377</v>
      </c>
      <c r="C181" s="9">
        <v>14523.03</v>
      </c>
      <c r="D181" s="8">
        <v>44886</v>
      </c>
      <c r="E181" s="6" t="s">
        <v>9</v>
      </c>
      <c r="F181" s="6" t="s">
        <v>10</v>
      </c>
    </row>
    <row r="182" spans="1:6" ht="15.75">
      <c r="A182" s="2" t="s">
        <v>2031</v>
      </c>
      <c r="B182" s="6" t="s">
        <v>378</v>
      </c>
      <c r="C182" s="9">
        <v>2159.85</v>
      </c>
      <c r="D182" s="8">
        <v>44886</v>
      </c>
      <c r="E182" s="6" t="s">
        <v>9</v>
      </c>
      <c r="F182" s="6" t="s">
        <v>10</v>
      </c>
    </row>
    <row r="183" spans="1:6" ht="15.75">
      <c r="A183" s="2" t="s">
        <v>2511</v>
      </c>
      <c r="B183" s="6" t="s">
        <v>394</v>
      </c>
      <c r="C183" s="9">
        <v>8000</v>
      </c>
      <c r="D183" s="8">
        <v>44886</v>
      </c>
      <c r="E183" s="6" t="s">
        <v>32</v>
      </c>
      <c r="F183" s="6" t="s">
        <v>615</v>
      </c>
    </row>
    <row r="184" spans="1:6" ht="15.75">
      <c r="A184" s="2" t="s">
        <v>2220</v>
      </c>
      <c r="B184" s="6" t="s">
        <v>395</v>
      </c>
      <c r="C184" s="9">
        <v>4250</v>
      </c>
      <c r="D184" s="8">
        <v>44886</v>
      </c>
      <c r="E184" s="6" t="s">
        <v>32</v>
      </c>
      <c r="F184" s="6" t="s">
        <v>615</v>
      </c>
    </row>
    <row r="185" spans="1:6" ht="15.75">
      <c r="A185" s="2" t="s">
        <v>2239</v>
      </c>
      <c r="B185" s="6" t="s">
        <v>396</v>
      </c>
      <c r="C185" s="9">
        <v>3232</v>
      </c>
      <c r="D185" s="8">
        <v>44886</v>
      </c>
      <c r="E185" s="6" t="s">
        <v>32</v>
      </c>
      <c r="F185" s="6" t="s">
        <v>615</v>
      </c>
    </row>
    <row r="186" spans="1:6" ht="15.75">
      <c r="A186" s="2" t="s">
        <v>2186</v>
      </c>
      <c r="B186" s="6" t="s">
        <v>413</v>
      </c>
      <c r="C186" s="9">
        <v>481.08</v>
      </c>
      <c r="D186" s="8">
        <v>44886</v>
      </c>
      <c r="E186" s="6" t="s">
        <v>48</v>
      </c>
      <c r="F186" s="6" t="s">
        <v>91</v>
      </c>
    </row>
    <row r="187" spans="1:6" ht="15.75">
      <c r="A187" s="2" t="s">
        <v>2186</v>
      </c>
      <c r="B187" s="6" t="s">
        <v>414</v>
      </c>
      <c r="C187" s="9">
        <v>788.99</v>
      </c>
      <c r="D187" s="8">
        <v>44886</v>
      </c>
      <c r="E187" s="6" t="s">
        <v>48</v>
      </c>
      <c r="F187" s="6" t="s">
        <v>91</v>
      </c>
    </row>
    <row r="188" spans="1:6" ht="15.75">
      <c r="A188" s="2" t="s">
        <v>2110</v>
      </c>
      <c r="B188" s="6" t="s">
        <v>423</v>
      </c>
      <c r="C188" s="9">
        <v>27.87</v>
      </c>
      <c r="D188" s="8">
        <v>44886</v>
      </c>
      <c r="E188" s="6" t="s">
        <v>14</v>
      </c>
      <c r="F188" s="6" t="s">
        <v>617</v>
      </c>
    </row>
    <row r="189" spans="1:6" ht="15.75">
      <c r="A189" s="2" t="s">
        <v>2110</v>
      </c>
      <c r="B189" s="6" t="s">
        <v>424</v>
      </c>
      <c r="C189" s="9">
        <v>222.6</v>
      </c>
      <c r="D189" s="8">
        <v>44886</v>
      </c>
      <c r="E189" s="6" t="s">
        <v>14</v>
      </c>
      <c r="F189" s="6" t="s">
        <v>617</v>
      </c>
    </row>
    <row r="190" spans="1:6" ht="15.75">
      <c r="A190" s="2" t="s">
        <v>2527</v>
      </c>
      <c r="B190" s="6" t="s">
        <v>425</v>
      </c>
      <c r="C190" s="9">
        <v>694.61</v>
      </c>
      <c r="D190" s="8">
        <v>44886</v>
      </c>
      <c r="E190" s="6" t="s">
        <v>14</v>
      </c>
      <c r="F190" s="6" t="s">
        <v>617</v>
      </c>
    </row>
    <row r="191" spans="1:6" ht="15.75">
      <c r="A191" s="2" t="s">
        <v>2367</v>
      </c>
      <c r="B191" s="6" t="s">
        <v>426</v>
      </c>
      <c r="C191" s="9">
        <v>95.66</v>
      </c>
      <c r="D191" s="8">
        <v>44886</v>
      </c>
      <c r="E191" s="6" t="s">
        <v>14</v>
      </c>
      <c r="F191" s="6" t="s">
        <v>617</v>
      </c>
    </row>
    <row r="192" spans="1:6" ht="15.75">
      <c r="A192" s="2" t="s">
        <v>2266</v>
      </c>
      <c r="B192" s="6" t="s">
        <v>428</v>
      </c>
      <c r="C192" s="9">
        <v>644.69</v>
      </c>
      <c r="D192" s="8">
        <v>44886</v>
      </c>
      <c r="E192" s="6" t="s">
        <v>15</v>
      </c>
      <c r="F192" s="6" t="s">
        <v>619</v>
      </c>
    </row>
    <row r="193" spans="1:6" ht="15.75">
      <c r="A193" s="2" t="s">
        <v>2016</v>
      </c>
      <c r="B193" s="6" t="s">
        <v>429</v>
      </c>
      <c r="C193" s="9">
        <v>121</v>
      </c>
      <c r="D193" s="8">
        <v>44886</v>
      </c>
      <c r="E193" s="6" t="s">
        <v>15</v>
      </c>
      <c r="F193" s="6" t="s">
        <v>619</v>
      </c>
    </row>
    <row r="194" spans="1:6" ht="15.75">
      <c r="A194" s="2" t="s">
        <v>2100</v>
      </c>
      <c r="B194" s="6" t="s">
        <v>435</v>
      </c>
      <c r="C194" s="9">
        <v>96.29</v>
      </c>
      <c r="D194" s="8">
        <v>44886</v>
      </c>
      <c r="E194" s="6" t="s">
        <v>55</v>
      </c>
      <c r="F194" s="6" t="s">
        <v>92</v>
      </c>
    </row>
    <row r="195" spans="1:6" ht="15.75">
      <c r="A195" s="2" t="s">
        <v>2055</v>
      </c>
      <c r="B195" s="6" t="s">
        <v>454</v>
      </c>
      <c r="C195" s="9">
        <v>423.5</v>
      </c>
      <c r="D195" s="8">
        <v>44886</v>
      </c>
      <c r="E195" s="6" t="s">
        <v>16</v>
      </c>
      <c r="F195" s="6" t="s">
        <v>93</v>
      </c>
    </row>
    <row r="196" spans="1:6" ht="15.75">
      <c r="A196" s="2" t="s">
        <v>2058</v>
      </c>
      <c r="B196" s="6" t="s">
        <v>455</v>
      </c>
      <c r="C196" s="9">
        <v>577</v>
      </c>
      <c r="D196" s="8">
        <v>44886</v>
      </c>
      <c r="E196" s="6" t="s">
        <v>16</v>
      </c>
      <c r="F196" s="6" t="s">
        <v>93</v>
      </c>
    </row>
    <row r="197" spans="1:6" ht="15.75">
      <c r="A197" s="2" t="s">
        <v>2056</v>
      </c>
      <c r="B197" s="6" t="s">
        <v>456</v>
      </c>
      <c r="C197" s="9">
        <v>605</v>
      </c>
      <c r="D197" s="8">
        <v>44886</v>
      </c>
      <c r="E197" s="6" t="s">
        <v>16</v>
      </c>
      <c r="F197" s="6" t="s">
        <v>93</v>
      </c>
    </row>
    <row r="198" spans="1:6" ht="15.75">
      <c r="A198" s="2" t="s">
        <v>2054</v>
      </c>
      <c r="B198" s="6" t="s">
        <v>457</v>
      </c>
      <c r="C198" s="9">
        <v>1780</v>
      </c>
      <c r="D198" s="8">
        <v>44886</v>
      </c>
      <c r="E198" s="6" t="s">
        <v>16</v>
      </c>
      <c r="F198" s="6" t="s">
        <v>93</v>
      </c>
    </row>
    <row r="199" spans="1:6" ht="15.75">
      <c r="A199" s="2" t="s">
        <v>2053</v>
      </c>
      <c r="B199" s="6" t="s">
        <v>458</v>
      </c>
      <c r="C199" s="9">
        <v>1339.49</v>
      </c>
      <c r="D199" s="8">
        <v>44886</v>
      </c>
      <c r="E199" s="6" t="s">
        <v>16</v>
      </c>
      <c r="F199" s="6" t="s">
        <v>93</v>
      </c>
    </row>
    <row r="200" spans="1:6" ht="15.75">
      <c r="A200" s="2" t="s">
        <v>2085</v>
      </c>
      <c r="B200" s="6" t="s">
        <v>459</v>
      </c>
      <c r="C200" s="9">
        <v>992.2</v>
      </c>
      <c r="D200" s="8">
        <v>44886</v>
      </c>
      <c r="E200" s="6" t="s">
        <v>16</v>
      </c>
      <c r="F200" s="6" t="s">
        <v>93</v>
      </c>
    </row>
    <row r="201" spans="1:6" ht="15.75">
      <c r="A201" s="2" t="s">
        <v>2392</v>
      </c>
      <c r="B201" s="6" t="s">
        <v>460</v>
      </c>
      <c r="C201" s="9">
        <v>4297.32</v>
      </c>
      <c r="D201" s="8">
        <v>44886</v>
      </c>
      <c r="E201" s="6" t="s">
        <v>16</v>
      </c>
      <c r="F201" s="6" t="s">
        <v>93</v>
      </c>
    </row>
    <row r="202" spans="1:6" ht="15.75">
      <c r="A202" s="2" t="s">
        <v>2528</v>
      </c>
      <c r="B202" s="6" t="s">
        <v>472</v>
      </c>
      <c r="C202" s="9">
        <v>150</v>
      </c>
      <c r="D202" s="8">
        <v>44886</v>
      </c>
      <c r="E202" s="6" t="s">
        <v>17</v>
      </c>
      <c r="F202" s="6" t="s">
        <v>18</v>
      </c>
    </row>
    <row r="203" spans="1:6" ht="15.75">
      <c r="A203" s="2" t="s">
        <v>2528</v>
      </c>
      <c r="B203" s="6" t="s">
        <v>485</v>
      </c>
      <c r="C203" s="9">
        <v>250</v>
      </c>
      <c r="D203" s="8">
        <v>44886</v>
      </c>
      <c r="E203" s="6" t="s">
        <v>19</v>
      </c>
      <c r="F203" s="6" t="s">
        <v>20</v>
      </c>
    </row>
    <row r="204" spans="1:6" ht="15.75">
      <c r="A204" s="2" t="s">
        <v>2529</v>
      </c>
      <c r="B204" s="6" t="s">
        <v>486</v>
      </c>
      <c r="C204" s="9">
        <v>250</v>
      </c>
      <c r="D204" s="8">
        <v>44886</v>
      </c>
      <c r="E204" s="6" t="s">
        <v>19</v>
      </c>
      <c r="F204" s="6" t="s">
        <v>20</v>
      </c>
    </row>
    <row r="205" spans="1:6" ht="15.75">
      <c r="A205" s="2" t="s">
        <v>2530</v>
      </c>
      <c r="B205" s="6" t="s">
        <v>487</v>
      </c>
      <c r="C205" s="9">
        <v>484</v>
      </c>
      <c r="D205" s="8">
        <v>44886</v>
      </c>
      <c r="E205" s="6" t="s">
        <v>19</v>
      </c>
      <c r="F205" s="6" t="s">
        <v>20</v>
      </c>
    </row>
    <row r="206" spans="1:6" ht="15.75">
      <c r="A206" s="2" t="s">
        <v>2060</v>
      </c>
      <c r="B206" s="6" t="s">
        <v>493</v>
      </c>
      <c r="C206" s="9">
        <v>7139</v>
      </c>
      <c r="D206" s="8">
        <v>44886</v>
      </c>
      <c r="E206" s="6" t="s">
        <v>21</v>
      </c>
      <c r="F206" s="6" t="s">
        <v>620</v>
      </c>
    </row>
    <row r="207" spans="1:6" ht="15.75">
      <c r="A207" s="2" t="s">
        <v>2019</v>
      </c>
      <c r="B207" s="6" t="s">
        <v>494</v>
      </c>
      <c r="C207" s="9">
        <v>4469.99</v>
      </c>
      <c r="D207" s="8">
        <v>44886</v>
      </c>
      <c r="E207" s="6" t="s">
        <v>21</v>
      </c>
      <c r="F207" s="6" t="s">
        <v>620</v>
      </c>
    </row>
    <row r="208" spans="1:6" ht="15.75">
      <c r="A208" s="2" t="s">
        <v>2073</v>
      </c>
      <c r="B208" s="6" t="s">
        <v>523</v>
      </c>
      <c r="C208" s="9">
        <v>146</v>
      </c>
      <c r="D208" s="8">
        <v>44886</v>
      </c>
      <c r="E208" s="6" t="s">
        <v>23</v>
      </c>
      <c r="F208" s="6" t="s">
        <v>24</v>
      </c>
    </row>
    <row r="209" spans="1:6" ht="15.75">
      <c r="A209" s="2" t="s">
        <v>2453</v>
      </c>
      <c r="B209" s="6" t="s">
        <v>524</v>
      </c>
      <c r="C209" s="9">
        <v>260.7</v>
      </c>
      <c r="D209" s="8">
        <v>44886</v>
      </c>
      <c r="E209" s="6" t="s">
        <v>23</v>
      </c>
      <c r="F209" s="6" t="s">
        <v>24</v>
      </c>
    </row>
    <row r="210" spans="1:6" ht="15.75">
      <c r="A210" s="2" t="s">
        <v>2521</v>
      </c>
      <c r="B210" s="6" t="s">
        <v>525</v>
      </c>
      <c r="C210" s="9">
        <v>489.2</v>
      </c>
      <c r="D210" s="8">
        <v>44886</v>
      </c>
      <c r="E210" s="6" t="s">
        <v>23</v>
      </c>
      <c r="F210" s="6" t="s">
        <v>24</v>
      </c>
    </row>
    <row r="211" spans="1:6" ht="15.75">
      <c r="A211" s="2" t="s">
        <v>2073</v>
      </c>
      <c r="B211" s="6" t="s">
        <v>526</v>
      </c>
      <c r="C211" s="9">
        <v>129.8</v>
      </c>
      <c r="D211" s="8">
        <v>44886</v>
      </c>
      <c r="E211" s="6" t="s">
        <v>23</v>
      </c>
      <c r="F211" s="6" t="s">
        <v>24</v>
      </c>
    </row>
    <row r="212" spans="1:6" ht="15.75">
      <c r="A212" s="2" t="s">
        <v>2073</v>
      </c>
      <c r="B212" s="6" t="s">
        <v>527</v>
      </c>
      <c r="C212" s="9">
        <v>250.67</v>
      </c>
      <c r="D212" s="8">
        <v>44886</v>
      </c>
      <c r="E212" s="6" t="s">
        <v>23</v>
      </c>
      <c r="F212" s="6" t="s">
        <v>24</v>
      </c>
    </row>
    <row r="213" spans="1:6" ht="15.75">
      <c r="A213" s="2" t="s">
        <v>2073</v>
      </c>
      <c r="B213" s="6" t="s">
        <v>528</v>
      </c>
      <c r="C213" s="9">
        <v>65.4</v>
      </c>
      <c r="D213" s="8">
        <v>44886</v>
      </c>
      <c r="E213" s="6" t="s">
        <v>23</v>
      </c>
      <c r="F213" s="6" t="s">
        <v>24</v>
      </c>
    </row>
    <row r="214" spans="1:6" ht="15.75">
      <c r="A214" s="2" t="s">
        <v>2115</v>
      </c>
      <c r="B214" s="6" t="s">
        <v>540</v>
      </c>
      <c r="C214" s="9">
        <v>24.09</v>
      </c>
      <c r="D214" s="8">
        <v>44886</v>
      </c>
      <c r="E214" s="6" t="s">
        <v>26</v>
      </c>
      <c r="F214" s="6" t="s">
        <v>624</v>
      </c>
    </row>
    <row r="215" spans="1:6" ht="15.75">
      <c r="A215" s="2" t="s">
        <v>2095</v>
      </c>
      <c r="B215" s="6" t="s">
        <v>544</v>
      </c>
      <c r="C215" s="9">
        <v>20.5</v>
      </c>
      <c r="D215" s="8">
        <v>44886</v>
      </c>
      <c r="E215" s="6" t="s">
        <v>35</v>
      </c>
      <c r="F215" s="6" t="s">
        <v>96</v>
      </c>
    </row>
    <row r="216" spans="1:6" ht="15.75">
      <c r="A216" s="2" t="s">
        <v>2095</v>
      </c>
      <c r="B216" s="6" t="s">
        <v>545</v>
      </c>
      <c r="C216" s="9">
        <v>186.65</v>
      </c>
      <c r="D216" s="8">
        <v>44886</v>
      </c>
      <c r="E216" s="6" t="s">
        <v>35</v>
      </c>
      <c r="F216" s="6" t="s">
        <v>96</v>
      </c>
    </row>
    <row r="217" spans="1:6" ht="15.75">
      <c r="A217" s="2" t="s">
        <v>2095</v>
      </c>
      <c r="B217" s="6" t="s">
        <v>546</v>
      </c>
      <c r="C217" s="9">
        <v>38.9</v>
      </c>
      <c r="D217" s="8">
        <v>44886</v>
      </c>
      <c r="E217" s="6" t="s">
        <v>35</v>
      </c>
      <c r="F217" s="6" t="s">
        <v>96</v>
      </c>
    </row>
    <row r="218" spans="1:6" ht="15.75">
      <c r="A218" s="2" t="s">
        <v>2023</v>
      </c>
      <c r="B218" s="6" t="s">
        <v>573</v>
      </c>
      <c r="C218" s="9">
        <v>105.48</v>
      </c>
      <c r="D218" s="8">
        <v>44886</v>
      </c>
      <c r="E218" s="6" t="s">
        <v>27</v>
      </c>
      <c r="F218" s="6" t="s">
        <v>28</v>
      </c>
    </row>
    <row r="219" spans="1:6" ht="15.75">
      <c r="A219" s="2" t="s">
        <v>2023</v>
      </c>
      <c r="B219" s="6" t="s">
        <v>574</v>
      </c>
      <c r="C219" s="9">
        <v>583.82</v>
      </c>
      <c r="D219" s="8">
        <v>44886</v>
      </c>
      <c r="E219" s="6" t="s">
        <v>27</v>
      </c>
      <c r="F219" s="6" t="s">
        <v>28</v>
      </c>
    </row>
    <row r="220" spans="1:6" ht="15.75">
      <c r="A220" s="2" t="s">
        <v>2023</v>
      </c>
      <c r="B220" s="6" t="s">
        <v>575</v>
      </c>
      <c r="C220" s="9">
        <v>287.97</v>
      </c>
      <c r="D220" s="8">
        <v>44886</v>
      </c>
      <c r="E220" s="6" t="s">
        <v>27</v>
      </c>
      <c r="F220" s="6" t="s">
        <v>28</v>
      </c>
    </row>
    <row r="221" spans="1:6" ht="15.75">
      <c r="A221" s="2" t="s">
        <v>2023</v>
      </c>
      <c r="B221" s="6" t="s">
        <v>576</v>
      </c>
      <c r="C221" s="9">
        <v>994.58</v>
      </c>
      <c r="D221" s="8">
        <v>44886</v>
      </c>
      <c r="E221" s="6" t="s">
        <v>27</v>
      </c>
      <c r="F221" s="6" t="s">
        <v>28</v>
      </c>
    </row>
    <row r="222" spans="1:6" ht="15.75">
      <c r="A222" s="2" t="s">
        <v>2023</v>
      </c>
      <c r="B222" s="6" t="s">
        <v>577</v>
      </c>
      <c r="C222" s="9">
        <v>1847.73</v>
      </c>
      <c r="D222" s="8">
        <v>44886</v>
      </c>
      <c r="E222" s="6" t="s">
        <v>27</v>
      </c>
      <c r="F222" s="6" t="s">
        <v>28</v>
      </c>
    </row>
    <row r="223" spans="1:6" ht="15.75">
      <c r="A223" s="2" t="s">
        <v>2023</v>
      </c>
      <c r="B223" s="6" t="s">
        <v>578</v>
      </c>
      <c r="C223" s="9">
        <v>839.19</v>
      </c>
      <c r="D223" s="8">
        <v>44886</v>
      </c>
      <c r="E223" s="6" t="s">
        <v>27</v>
      </c>
      <c r="F223" s="6" t="s">
        <v>28</v>
      </c>
    </row>
    <row r="224" spans="1:6" ht="15.75">
      <c r="A224" s="2" t="s">
        <v>2023</v>
      </c>
      <c r="B224" s="6" t="s">
        <v>579</v>
      </c>
      <c r="C224" s="9">
        <v>1847.73</v>
      </c>
      <c r="D224" s="8">
        <v>44886</v>
      </c>
      <c r="E224" s="6" t="s">
        <v>27</v>
      </c>
      <c r="F224" s="6" t="s">
        <v>28</v>
      </c>
    </row>
    <row r="225" spans="1:6" ht="15.75">
      <c r="A225" s="2" t="s">
        <v>2023</v>
      </c>
      <c r="B225" s="6" t="s">
        <v>580</v>
      </c>
      <c r="C225" s="9">
        <v>128.71</v>
      </c>
      <c r="D225" s="8">
        <v>44886</v>
      </c>
      <c r="E225" s="6" t="s">
        <v>27</v>
      </c>
      <c r="F225" s="6" t="s">
        <v>28</v>
      </c>
    </row>
    <row r="226" spans="1:6" ht="15.75">
      <c r="A226" s="2" t="s">
        <v>2023</v>
      </c>
      <c r="B226" s="6" t="s">
        <v>581</v>
      </c>
      <c r="C226" s="9">
        <v>119.29</v>
      </c>
      <c r="D226" s="8">
        <v>44886</v>
      </c>
      <c r="E226" s="6" t="s">
        <v>27</v>
      </c>
      <c r="F226" s="6" t="s">
        <v>28</v>
      </c>
    </row>
    <row r="227" spans="1:6" ht="15.75">
      <c r="A227" s="2" t="s">
        <v>2023</v>
      </c>
      <c r="B227" s="6" t="s">
        <v>582</v>
      </c>
      <c r="C227" s="9">
        <v>117.41</v>
      </c>
      <c r="D227" s="8">
        <v>44886</v>
      </c>
      <c r="E227" s="6" t="s">
        <v>27</v>
      </c>
      <c r="F227" s="6" t="s">
        <v>28</v>
      </c>
    </row>
    <row r="228" spans="1:6" ht="15.75">
      <c r="A228" s="2" t="s">
        <v>2023</v>
      </c>
      <c r="B228" s="6" t="s">
        <v>583</v>
      </c>
      <c r="C228" s="9">
        <v>149.49</v>
      </c>
      <c r="D228" s="8">
        <v>44886</v>
      </c>
      <c r="E228" s="6" t="s">
        <v>27</v>
      </c>
      <c r="F228" s="6" t="s">
        <v>28</v>
      </c>
    </row>
    <row r="229" spans="1:6" ht="15.75">
      <c r="A229" s="2" t="s">
        <v>2023</v>
      </c>
      <c r="B229" s="6" t="s">
        <v>584</v>
      </c>
      <c r="C229" s="9">
        <v>668.46</v>
      </c>
      <c r="D229" s="8">
        <v>44886</v>
      </c>
      <c r="E229" s="6" t="s">
        <v>27</v>
      </c>
      <c r="F229" s="6" t="s">
        <v>28</v>
      </c>
    </row>
    <row r="230" spans="1:6" ht="15.75">
      <c r="A230" s="2" t="s">
        <v>2023</v>
      </c>
      <c r="B230" s="6" t="s">
        <v>585</v>
      </c>
      <c r="C230" s="9">
        <v>190.34</v>
      </c>
      <c r="D230" s="8">
        <v>44886</v>
      </c>
      <c r="E230" s="6" t="s">
        <v>27</v>
      </c>
      <c r="F230" s="6" t="s">
        <v>28</v>
      </c>
    </row>
    <row r="231" spans="1:6" ht="15.75">
      <c r="A231" s="2" t="s">
        <v>2023</v>
      </c>
      <c r="B231" s="6" t="s">
        <v>586</v>
      </c>
      <c r="C231" s="9">
        <v>163.57</v>
      </c>
      <c r="D231" s="8">
        <v>44886</v>
      </c>
      <c r="E231" s="6" t="s">
        <v>27</v>
      </c>
      <c r="F231" s="6" t="s">
        <v>28</v>
      </c>
    </row>
    <row r="232" spans="1:6" ht="15.75">
      <c r="A232" s="2" t="s">
        <v>2023</v>
      </c>
      <c r="B232" s="6" t="s">
        <v>587</v>
      </c>
      <c r="C232" s="9">
        <v>417.65</v>
      </c>
      <c r="D232" s="8">
        <v>44886</v>
      </c>
      <c r="E232" s="6" t="s">
        <v>27</v>
      </c>
      <c r="F232" s="6" t="s">
        <v>28</v>
      </c>
    </row>
    <row r="233" spans="1:6" ht="15.75">
      <c r="A233" s="2" t="s">
        <v>2023</v>
      </c>
      <c r="B233" s="6" t="s">
        <v>588</v>
      </c>
      <c r="C233" s="9">
        <v>164.53</v>
      </c>
      <c r="D233" s="8">
        <v>44886</v>
      </c>
      <c r="E233" s="6" t="s">
        <v>27</v>
      </c>
      <c r="F233" s="6" t="s">
        <v>28</v>
      </c>
    </row>
    <row r="234" spans="1:6" ht="15.75">
      <c r="A234" s="2" t="s">
        <v>2023</v>
      </c>
      <c r="B234" s="6" t="s">
        <v>589</v>
      </c>
      <c r="C234" s="9">
        <v>1198.53</v>
      </c>
      <c r="D234" s="8">
        <v>44886</v>
      </c>
      <c r="E234" s="6" t="s">
        <v>27</v>
      </c>
      <c r="F234" s="6" t="s">
        <v>28</v>
      </c>
    </row>
    <row r="235" spans="1:6" ht="15.75">
      <c r="A235" s="2" t="s">
        <v>2023</v>
      </c>
      <c r="B235" s="6" t="s">
        <v>590</v>
      </c>
      <c r="C235" s="9">
        <v>164.53</v>
      </c>
      <c r="D235" s="8">
        <v>44886</v>
      </c>
      <c r="E235" s="6" t="s">
        <v>27</v>
      </c>
      <c r="F235" s="6" t="s">
        <v>28</v>
      </c>
    </row>
    <row r="236" spans="1:6" ht="15.75">
      <c r="A236" s="2" t="s">
        <v>2023</v>
      </c>
      <c r="B236" s="6" t="s">
        <v>591</v>
      </c>
      <c r="C236" s="9">
        <v>121.13</v>
      </c>
      <c r="D236" s="8">
        <v>44886</v>
      </c>
      <c r="E236" s="6" t="s">
        <v>27</v>
      </c>
      <c r="F236" s="6" t="s">
        <v>28</v>
      </c>
    </row>
    <row r="237" spans="1:6" ht="15.75">
      <c r="A237" s="2" t="s">
        <v>2023</v>
      </c>
      <c r="B237" s="6" t="s">
        <v>592</v>
      </c>
      <c r="C237" s="9">
        <v>176.28</v>
      </c>
      <c r="D237" s="8">
        <v>44886</v>
      </c>
      <c r="E237" s="6" t="s">
        <v>27</v>
      </c>
      <c r="F237" s="6" t="s">
        <v>28</v>
      </c>
    </row>
    <row r="238" spans="1:6" ht="15.75">
      <c r="A238" s="2" t="s">
        <v>2023</v>
      </c>
      <c r="B238" s="6" t="s">
        <v>593</v>
      </c>
      <c r="C238" s="9">
        <v>82.47</v>
      </c>
      <c r="D238" s="8">
        <v>44886</v>
      </c>
      <c r="E238" s="6" t="s">
        <v>27</v>
      </c>
      <c r="F238" s="6" t="s">
        <v>28</v>
      </c>
    </row>
    <row r="239" spans="1:6" ht="15.75">
      <c r="A239" s="2" t="s">
        <v>2023</v>
      </c>
      <c r="B239" s="6" t="s">
        <v>594</v>
      </c>
      <c r="C239" s="9">
        <v>120.7</v>
      </c>
      <c r="D239" s="8">
        <v>44886</v>
      </c>
      <c r="E239" s="6" t="s">
        <v>27</v>
      </c>
      <c r="F239" s="6" t="s">
        <v>28</v>
      </c>
    </row>
    <row r="240" spans="1:6" ht="15.75">
      <c r="A240" s="2" t="s">
        <v>2440</v>
      </c>
      <c r="B240" s="6" t="s">
        <v>602</v>
      </c>
      <c r="C240" s="9">
        <v>2829.21</v>
      </c>
      <c r="D240" s="8">
        <v>44886</v>
      </c>
      <c r="E240" s="6" t="s">
        <v>29</v>
      </c>
      <c r="F240" s="6" t="s">
        <v>625</v>
      </c>
    </row>
    <row r="241" spans="1:6" ht="15.75">
      <c r="A241" s="2" t="s">
        <v>2504</v>
      </c>
      <c r="B241" s="6" t="s">
        <v>603</v>
      </c>
      <c r="C241" s="9">
        <v>907.5</v>
      </c>
      <c r="D241" s="8">
        <v>44886</v>
      </c>
      <c r="E241" s="6" t="s">
        <v>29</v>
      </c>
      <c r="F241" s="6" t="s">
        <v>625</v>
      </c>
    </row>
    <row r="242" spans="1:6" ht="15.75">
      <c r="A242" s="2" t="s">
        <v>2179</v>
      </c>
      <c r="B242" s="6" t="s">
        <v>338</v>
      </c>
      <c r="C242" s="9">
        <v>3096.75</v>
      </c>
      <c r="D242" s="8">
        <v>44893</v>
      </c>
      <c r="E242" s="6" t="s">
        <v>6</v>
      </c>
      <c r="F242" s="6" t="s">
        <v>7</v>
      </c>
    </row>
    <row r="243" spans="1:6" ht="15.75">
      <c r="A243" s="2" t="s">
        <v>2398</v>
      </c>
      <c r="B243" s="6" t="s">
        <v>351</v>
      </c>
      <c r="C243" s="9">
        <v>24507.91</v>
      </c>
      <c r="D243" s="8">
        <v>44893</v>
      </c>
      <c r="E243" s="6" t="s">
        <v>51</v>
      </c>
      <c r="F243" s="6" t="s">
        <v>613</v>
      </c>
    </row>
    <row r="244" spans="1:6" ht="15.75">
      <c r="A244" s="2" t="s">
        <v>2212</v>
      </c>
      <c r="B244" s="6" t="s">
        <v>379</v>
      </c>
      <c r="C244" s="9">
        <v>1625</v>
      </c>
      <c r="D244" s="8">
        <v>44893</v>
      </c>
      <c r="E244" s="6" t="s">
        <v>9</v>
      </c>
      <c r="F244" s="6" t="s">
        <v>10</v>
      </c>
    </row>
    <row r="245" spans="1:6" ht="15.75">
      <c r="A245" s="2" t="s">
        <v>2183</v>
      </c>
      <c r="B245" s="6" t="s">
        <v>380</v>
      </c>
      <c r="C245" s="9">
        <v>271.27</v>
      </c>
      <c r="D245" s="8">
        <v>44893</v>
      </c>
      <c r="E245" s="6" t="s">
        <v>9</v>
      </c>
      <c r="F245" s="6" t="s">
        <v>10</v>
      </c>
    </row>
    <row r="246" spans="1:6" ht="15.75">
      <c r="A246" s="2" t="s">
        <v>2165</v>
      </c>
      <c r="B246" s="6" t="s">
        <v>381</v>
      </c>
      <c r="C246" s="9">
        <v>241.64</v>
      </c>
      <c r="D246" s="8">
        <v>44893</v>
      </c>
      <c r="E246" s="6" t="s">
        <v>9</v>
      </c>
      <c r="F246" s="6" t="s">
        <v>10</v>
      </c>
    </row>
    <row r="247" spans="1:6" ht="15.75">
      <c r="A247" s="2" t="s">
        <v>2165</v>
      </c>
      <c r="B247" s="6" t="s">
        <v>382</v>
      </c>
      <c r="C247" s="9">
        <v>722.83</v>
      </c>
      <c r="D247" s="8">
        <v>44893</v>
      </c>
      <c r="E247" s="6" t="s">
        <v>9</v>
      </c>
      <c r="F247" s="6" t="s">
        <v>10</v>
      </c>
    </row>
    <row r="248" spans="1:6" ht="15.75">
      <c r="A248" s="2" t="s">
        <v>2330</v>
      </c>
      <c r="B248" s="6" t="s">
        <v>383</v>
      </c>
      <c r="C248" s="9">
        <v>1821.9</v>
      </c>
      <c r="D248" s="8">
        <v>44893</v>
      </c>
      <c r="E248" s="6" t="s">
        <v>9</v>
      </c>
      <c r="F248" s="6" t="s">
        <v>10</v>
      </c>
    </row>
    <row r="249" spans="1:6" ht="15.75">
      <c r="A249" s="2" t="s">
        <v>2531</v>
      </c>
      <c r="B249" s="6" t="s">
        <v>397</v>
      </c>
      <c r="C249" s="9">
        <v>3311.74</v>
      </c>
      <c r="D249" s="8">
        <v>44893</v>
      </c>
      <c r="E249" s="6" t="s">
        <v>32</v>
      </c>
      <c r="F249" s="6" t="s">
        <v>615</v>
      </c>
    </row>
    <row r="250" spans="1:6" ht="15.75">
      <c r="A250" s="2" t="s">
        <v>2532</v>
      </c>
      <c r="B250" s="6" t="s">
        <v>398</v>
      </c>
      <c r="C250" s="9">
        <v>605</v>
      </c>
      <c r="D250" s="8">
        <v>44893</v>
      </c>
      <c r="E250" s="6" t="s">
        <v>32</v>
      </c>
      <c r="F250" s="6" t="s">
        <v>615</v>
      </c>
    </row>
    <row r="251" spans="1:6" ht="15.75">
      <c r="A251" s="2" t="s">
        <v>2533</v>
      </c>
      <c r="B251" s="6" t="s">
        <v>399</v>
      </c>
      <c r="C251" s="9">
        <v>6000</v>
      </c>
      <c r="D251" s="8">
        <v>44893</v>
      </c>
      <c r="E251" s="6" t="s">
        <v>32</v>
      </c>
      <c r="F251" s="6" t="s">
        <v>615</v>
      </c>
    </row>
    <row r="252" spans="1:6" ht="15.75">
      <c r="A252" s="2" t="s">
        <v>2231</v>
      </c>
      <c r="B252" s="6" t="s">
        <v>400</v>
      </c>
      <c r="C252" s="9">
        <v>3202</v>
      </c>
      <c r="D252" s="8">
        <v>44893</v>
      </c>
      <c r="E252" s="6" t="s">
        <v>32</v>
      </c>
      <c r="F252" s="6" t="s">
        <v>615</v>
      </c>
    </row>
    <row r="253" spans="1:6" ht="15.75">
      <c r="A253" s="2" t="s">
        <v>2304</v>
      </c>
      <c r="B253" s="6" t="s">
        <v>401</v>
      </c>
      <c r="C253" s="9">
        <v>4250</v>
      </c>
      <c r="D253" s="8">
        <v>44893</v>
      </c>
      <c r="E253" s="6" t="s">
        <v>32</v>
      </c>
      <c r="F253" s="6" t="s">
        <v>615</v>
      </c>
    </row>
    <row r="254" spans="1:6" ht="15.75">
      <c r="A254" s="2" t="s">
        <v>2037</v>
      </c>
      <c r="B254" s="6" t="s">
        <v>404</v>
      </c>
      <c r="C254" s="9">
        <v>1754.5</v>
      </c>
      <c r="D254" s="8">
        <v>44893</v>
      </c>
      <c r="E254" s="6" t="s">
        <v>11</v>
      </c>
      <c r="F254" s="6" t="s">
        <v>90</v>
      </c>
    </row>
    <row r="255" spans="1:6" ht="15.75">
      <c r="A255" s="2" t="s">
        <v>2218</v>
      </c>
      <c r="B255" s="6" t="s">
        <v>405</v>
      </c>
      <c r="C255" s="9">
        <v>1313.9</v>
      </c>
      <c r="D255" s="8">
        <v>44893</v>
      </c>
      <c r="E255" s="6" t="s">
        <v>11</v>
      </c>
      <c r="F255" s="6" t="s">
        <v>90</v>
      </c>
    </row>
    <row r="256" spans="1:6" ht="15.75">
      <c r="A256" s="2" t="s">
        <v>2122</v>
      </c>
      <c r="B256" s="6" t="s">
        <v>406</v>
      </c>
      <c r="C256" s="9">
        <v>2629.25</v>
      </c>
      <c r="D256" s="8">
        <v>44893</v>
      </c>
      <c r="E256" s="6" t="s">
        <v>11</v>
      </c>
      <c r="F256" s="6" t="s">
        <v>90</v>
      </c>
    </row>
    <row r="257" spans="1:6" ht="15.75">
      <c r="A257" s="2" t="s">
        <v>2134</v>
      </c>
      <c r="B257" s="6" t="s">
        <v>407</v>
      </c>
      <c r="C257" s="9">
        <v>49.5</v>
      </c>
      <c r="D257" s="8">
        <v>44893</v>
      </c>
      <c r="E257" s="6" t="s">
        <v>11</v>
      </c>
      <c r="F257" s="6" t="s">
        <v>90</v>
      </c>
    </row>
    <row r="258" spans="1:6" ht="15.75">
      <c r="A258" s="2" t="s">
        <v>2134</v>
      </c>
      <c r="B258" s="6" t="s">
        <v>408</v>
      </c>
      <c r="C258" s="9">
        <v>49.5</v>
      </c>
      <c r="D258" s="8">
        <v>44893</v>
      </c>
      <c r="E258" s="6" t="s">
        <v>11</v>
      </c>
      <c r="F258" s="6" t="s">
        <v>90</v>
      </c>
    </row>
    <row r="259" spans="1:6" ht="15.75">
      <c r="A259" s="2" t="s">
        <v>2041</v>
      </c>
      <c r="B259" s="6" t="s">
        <v>409</v>
      </c>
      <c r="C259" s="9">
        <v>459.8</v>
      </c>
      <c r="D259" s="8">
        <v>44893</v>
      </c>
      <c r="E259" s="6" t="s">
        <v>11</v>
      </c>
      <c r="F259" s="6" t="s">
        <v>90</v>
      </c>
    </row>
    <row r="260" spans="1:6" ht="15.75">
      <c r="A260" s="2" t="s">
        <v>2183</v>
      </c>
      <c r="B260" s="6" t="s">
        <v>411</v>
      </c>
      <c r="C260" s="9">
        <v>821.67</v>
      </c>
      <c r="D260" s="8">
        <v>44893</v>
      </c>
      <c r="E260" s="6" t="s">
        <v>13</v>
      </c>
      <c r="F260" s="6" t="s">
        <v>616</v>
      </c>
    </row>
    <row r="261" spans="1:6" ht="15.75">
      <c r="A261" s="2" t="s">
        <v>2183</v>
      </c>
      <c r="B261" s="6" t="s">
        <v>412</v>
      </c>
      <c r="C261" s="9">
        <v>744.9</v>
      </c>
      <c r="D261" s="8">
        <v>44893</v>
      </c>
      <c r="E261" s="6" t="s">
        <v>13</v>
      </c>
      <c r="F261" s="6" t="s">
        <v>616</v>
      </c>
    </row>
    <row r="262" spans="1:6" ht="15.75">
      <c r="A262" s="2" t="s">
        <v>2125</v>
      </c>
      <c r="B262" s="6" t="s">
        <v>461</v>
      </c>
      <c r="C262" s="9">
        <v>1149.5</v>
      </c>
      <c r="D262" s="8">
        <v>44893</v>
      </c>
      <c r="E262" s="6" t="s">
        <v>16</v>
      </c>
      <c r="F262" s="6" t="s">
        <v>93</v>
      </c>
    </row>
    <row r="263" spans="1:6" ht="15.75">
      <c r="A263" s="2" t="s">
        <v>2017</v>
      </c>
      <c r="B263" s="6" t="s">
        <v>462</v>
      </c>
      <c r="C263" s="9">
        <v>1311.04</v>
      </c>
      <c r="D263" s="8">
        <v>44893</v>
      </c>
      <c r="E263" s="6" t="s">
        <v>16</v>
      </c>
      <c r="F263" s="6" t="s">
        <v>93</v>
      </c>
    </row>
    <row r="264" spans="1:6" ht="15.75">
      <c r="A264" s="2" t="s">
        <v>2226</v>
      </c>
      <c r="B264" s="6" t="s">
        <v>463</v>
      </c>
      <c r="C264" s="9">
        <v>3938.55</v>
      </c>
      <c r="D264" s="8">
        <v>44893</v>
      </c>
      <c r="E264" s="6" t="s">
        <v>16</v>
      </c>
      <c r="F264" s="6" t="s">
        <v>93</v>
      </c>
    </row>
    <row r="265" spans="1:6" ht="15.75">
      <c r="A265" s="2" t="s">
        <v>2534</v>
      </c>
      <c r="B265" s="6" t="s">
        <v>464</v>
      </c>
      <c r="C265" s="9">
        <v>162.42</v>
      </c>
      <c r="D265" s="8">
        <v>44893</v>
      </c>
      <c r="E265" s="6" t="s">
        <v>16</v>
      </c>
      <c r="F265" s="6" t="s">
        <v>93</v>
      </c>
    </row>
    <row r="266" spans="1:6" ht="15.75">
      <c r="A266" s="2" t="s">
        <v>2535</v>
      </c>
      <c r="B266" s="6" t="s">
        <v>465</v>
      </c>
      <c r="C266" s="9">
        <v>201.6</v>
      </c>
      <c r="D266" s="8">
        <v>44893</v>
      </c>
      <c r="E266" s="6" t="s">
        <v>16</v>
      </c>
      <c r="F266" s="6" t="s">
        <v>93</v>
      </c>
    </row>
    <row r="267" spans="1:6" ht="15.75">
      <c r="A267" s="2" t="s">
        <v>2183</v>
      </c>
      <c r="B267" s="6" t="s">
        <v>466</v>
      </c>
      <c r="C267" s="9">
        <v>11496.1</v>
      </c>
      <c r="D267" s="8">
        <v>44893</v>
      </c>
      <c r="E267" s="6" t="s">
        <v>16</v>
      </c>
      <c r="F267" s="6" t="s">
        <v>93</v>
      </c>
    </row>
    <row r="268" spans="1:6" ht="15.75">
      <c r="A268" s="2" t="s">
        <v>2144</v>
      </c>
      <c r="B268" s="6" t="s">
        <v>467</v>
      </c>
      <c r="C268" s="9">
        <v>1140</v>
      </c>
      <c r="D268" s="8">
        <v>44893</v>
      </c>
      <c r="E268" s="6" t="s">
        <v>16</v>
      </c>
      <c r="F268" s="6" t="s">
        <v>93</v>
      </c>
    </row>
    <row r="269" spans="1:6" ht="15.75">
      <c r="A269" s="2" t="s">
        <v>2265</v>
      </c>
      <c r="B269" s="6" t="s">
        <v>468</v>
      </c>
      <c r="C269" s="9">
        <v>2433.98</v>
      </c>
      <c r="D269" s="8">
        <v>44893</v>
      </c>
      <c r="E269" s="6" t="s">
        <v>16</v>
      </c>
      <c r="F269" s="6" t="s">
        <v>93</v>
      </c>
    </row>
    <row r="270" spans="1:6" ht="15.75">
      <c r="A270" s="2" t="s">
        <v>2503</v>
      </c>
      <c r="B270" s="6" t="s">
        <v>469</v>
      </c>
      <c r="C270" s="9">
        <v>3190.41</v>
      </c>
      <c r="D270" s="8">
        <v>44893</v>
      </c>
      <c r="E270" s="6" t="s">
        <v>16</v>
      </c>
      <c r="F270" s="6" t="s">
        <v>93</v>
      </c>
    </row>
    <row r="271" spans="1:6" ht="15.75">
      <c r="A271" s="2" t="s">
        <v>2536</v>
      </c>
      <c r="B271" s="6" t="s">
        <v>470</v>
      </c>
      <c r="C271" s="9">
        <v>211.89</v>
      </c>
      <c r="D271" s="8">
        <v>44893</v>
      </c>
      <c r="E271" s="6" t="s">
        <v>16</v>
      </c>
      <c r="F271" s="6" t="s">
        <v>93</v>
      </c>
    </row>
    <row r="272" spans="1:6" ht="15.75">
      <c r="A272" s="2" t="s">
        <v>2052</v>
      </c>
      <c r="B272" s="6" t="s">
        <v>471</v>
      </c>
      <c r="C272" s="9">
        <v>4662.37</v>
      </c>
      <c r="D272" s="8">
        <v>44893</v>
      </c>
      <c r="E272" s="6" t="s">
        <v>16</v>
      </c>
      <c r="F272" s="6" t="s">
        <v>93</v>
      </c>
    </row>
    <row r="273" spans="1:6" ht="15.75">
      <c r="A273" s="2" t="s">
        <v>2458</v>
      </c>
      <c r="B273" s="6" t="s">
        <v>488</v>
      </c>
      <c r="C273" s="9">
        <v>700</v>
      </c>
      <c r="D273" s="8">
        <v>44893</v>
      </c>
      <c r="E273" s="6" t="s">
        <v>19</v>
      </c>
      <c r="F273" s="6" t="s">
        <v>20</v>
      </c>
    </row>
    <row r="274" spans="1:6" ht="15.75">
      <c r="A274" s="2" t="s">
        <v>2254</v>
      </c>
      <c r="B274" s="6" t="s">
        <v>495</v>
      </c>
      <c r="C274" s="9">
        <v>108388.83</v>
      </c>
      <c r="D274" s="8">
        <v>44893</v>
      </c>
      <c r="E274" s="6" t="s">
        <v>21</v>
      </c>
      <c r="F274" s="6" t="s">
        <v>620</v>
      </c>
    </row>
    <row r="275" spans="1:6" ht="15.75">
      <c r="A275" s="2" t="s">
        <v>2537</v>
      </c>
      <c r="B275" s="6" t="s">
        <v>496</v>
      </c>
      <c r="C275" s="9">
        <v>6164.71</v>
      </c>
      <c r="D275" s="8">
        <v>44893</v>
      </c>
      <c r="E275" s="6" t="s">
        <v>21</v>
      </c>
      <c r="F275" s="6" t="s">
        <v>620</v>
      </c>
    </row>
    <row r="276" spans="1:6" ht="15.75">
      <c r="A276" s="2" t="s">
        <v>2541</v>
      </c>
      <c r="B276" s="6" t="s">
        <v>500</v>
      </c>
      <c r="C276" s="9">
        <v>7000</v>
      </c>
      <c r="D276" s="8">
        <v>44893</v>
      </c>
      <c r="E276" s="6" t="s">
        <v>33</v>
      </c>
      <c r="F276" s="6" t="s">
        <v>94</v>
      </c>
    </row>
    <row r="277" spans="1:6" ht="15.75">
      <c r="A277" s="2" t="s">
        <v>2195</v>
      </c>
      <c r="B277" s="6" t="s">
        <v>501</v>
      </c>
      <c r="C277" s="9">
        <v>259.56</v>
      </c>
      <c r="D277" s="8">
        <v>44893</v>
      </c>
      <c r="E277" s="6" t="s">
        <v>33</v>
      </c>
      <c r="F277" s="6" t="s">
        <v>94</v>
      </c>
    </row>
    <row r="278" spans="1:6" ht="15.75">
      <c r="A278" s="2" t="s">
        <v>2061</v>
      </c>
      <c r="B278" s="6" t="s">
        <v>502</v>
      </c>
      <c r="C278" s="9">
        <v>324.45</v>
      </c>
      <c r="D278" s="8">
        <v>44893</v>
      </c>
      <c r="E278" s="6" t="s">
        <v>33</v>
      </c>
      <c r="F278" s="6" t="s">
        <v>94</v>
      </c>
    </row>
    <row r="279" spans="1:6" ht="15.75">
      <c r="A279" s="2" t="s">
        <v>2125</v>
      </c>
      <c r="B279" s="6" t="s">
        <v>511</v>
      </c>
      <c r="C279" s="9">
        <v>302.5</v>
      </c>
      <c r="D279" s="8">
        <v>44893</v>
      </c>
      <c r="E279" s="6" t="s">
        <v>22</v>
      </c>
      <c r="F279" s="6" t="s">
        <v>54</v>
      </c>
    </row>
    <row r="280" spans="1:6" ht="15.75">
      <c r="A280" s="2" t="s">
        <v>2114</v>
      </c>
      <c r="B280" s="6" t="s">
        <v>512</v>
      </c>
      <c r="C280" s="9">
        <v>2467.8</v>
      </c>
      <c r="D280" s="8">
        <v>44893</v>
      </c>
      <c r="E280" s="6" t="s">
        <v>22</v>
      </c>
      <c r="F280" s="6" t="s">
        <v>54</v>
      </c>
    </row>
    <row r="281" spans="1:6" ht="15.75">
      <c r="A281" s="2" t="s">
        <v>2207</v>
      </c>
      <c r="B281" s="6" t="s">
        <v>513</v>
      </c>
      <c r="C281" s="9">
        <v>332.75</v>
      </c>
      <c r="D281" s="8">
        <v>44893</v>
      </c>
      <c r="E281" s="6" t="s">
        <v>22</v>
      </c>
      <c r="F281" s="6" t="s">
        <v>54</v>
      </c>
    </row>
    <row r="282" spans="1:6" ht="15.75">
      <c r="A282" s="2" t="s">
        <v>2538</v>
      </c>
      <c r="B282" s="6" t="s">
        <v>529</v>
      </c>
      <c r="C282" s="9">
        <v>138</v>
      </c>
      <c r="D282" s="8">
        <v>44893</v>
      </c>
      <c r="E282" s="6" t="s">
        <v>23</v>
      </c>
      <c r="F282" s="6" t="s">
        <v>24</v>
      </c>
    </row>
    <row r="283" spans="1:6" ht="15.75">
      <c r="A283" s="2" t="s">
        <v>2073</v>
      </c>
      <c r="B283" s="6" t="s">
        <v>530</v>
      </c>
      <c r="C283" s="9">
        <v>7.7</v>
      </c>
      <c r="D283" s="8">
        <v>44893</v>
      </c>
      <c r="E283" s="6" t="s">
        <v>23</v>
      </c>
      <c r="F283" s="6" t="s">
        <v>24</v>
      </c>
    </row>
    <row r="284" spans="1:6" ht="15.75">
      <c r="A284" s="2" t="s">
        <v>2476</v>
      </c>
      <c r="B284" s="6" t="s">
        <v>533</v>
      </c>
      <c r="C284" s="9">
        <v>68898.59</v>
      </c>
      <c r="D284" s="8">
        <v>44893</v>
      </c>
      <c r="E284" s="6" t="s">
        <v>34</v>
      </c>
      <c r="F284" s="6" t="s">
        <v>621</v>
      </c>
    </row>
    <row r="285" spans="1:6" ht="15.75">
      <c r="A285" s="2" t="s">
        <v>2064</v>
      </c>
      <c r="B285" s="6" t="s">
        <v>535</v>
      </c>
      <c r="C285" s="9">
        <v>477.22</v>
      </c>
      <c r="D285" s="8">
        <v>44893</v>
      </c>
      <c r="E285" s="6" t="s">
        <v>25</v>
      </c>
      <c r="F285" s="6" t="s">
        <v>622</v>
      </c>
    </row>
    <row r="286" spans="1:6" ht="15.75">
      <c r="A286" s="2" t="s">
        <v>2065</v>
      </c>
      <c r="B286" s="6" t="s">
        <v>538</v>
      </c>
      <c r="C286" s="9">
        <v>84178.01</v>
      </c>
      <c r="D286" s="8">
        <v>44893</v>
      </c>
      <c r="E286" s="6" t="s">
        <v>40</v>
      </c>
      <c r="F286" s="6" t="s">
        <v>623</v>
      </c>
    </row>
    <row r="287" spans="1:6" ht="15.75">
      <c r="A287" s="2" t="s">
        <v>2072</v>
      </c>
      <c r="B287" s="6" t="s">
        <v>541</v>
      </c>
      <c r="C287" s="9">
        <v>142.87</v>
      </c>
      <c r="D287" s="8">
        <v>44893</v>
      </c>
      <c r="E287" s="6" t="s">
        <v>26</v>
      </c>
      <c r="F287" s="6" t="s">
        <v>624</v>
      </c>
    </row>
    <row r="288" spans="1:6" ht="15.75">
      <c r="A288" s="2" t="s">
        <v>2023</v>
      </c>
      <c r="B288" s="6" t="s">
        <v>595</v>
      </c>
      <c r="C288" s="9">
        <v>539.38</v>
      </c>
      <c r="D288" s="8">
        <v>44893</v>
      </c>
      <c r="E288" s="6" t="s">
        <v>27</v>
      </c>
      <c r="F288" s="6" t="s">
        <v>28</v>
      </c>
    </row>
    <row r="289" spans="1:6" ht="15.75">
      <c r="A289" s="2" t="s">
        <v>2023</v>
      </c>
      <c r="B289" s="6" t="s">
        <v>596</v>
      </c>
      <c r="C289" s="9">
        <v>130.82</v>
      </c>
      <c r="D289" s="8">
        <v>44893</v>
      </c>
      <c r="E289" s="6" t="s">
        <v>27</v>
      </c>
      <c r="F289" s="6" t="s">
        <v>28</v>
      </c>
    </row>
    <row r="290" spans="1:6" ht="15.75">
      <c r="A290" s="2" t="s">
        <v>2539</v>
      </c>
      <c r="B290" s="6" t="s">
        <v>604</v>
      </c>
      <c r="C290" s="9">
        <v>605</v>
      </c>
      <c r="D290" s="8">
        <v>44893</v>
      </c>
      <c r="E290" s="6" t="s">
        <v>29</v>
      </c>
      <c r="F290" s="6" t="s">
        <v>625</v>
      </c>
    </row>
    <row r="291" spans="1:6" ht="15.75">
      <c r="A291" s="2" t="s">
        <v>2370</v>
      </c>
      <c r="B291" s="6" t="s">
        <v>606</v>
      </c>
      <c r="C291" s="9">
        <v>41678.85</v>
      </c>
      <c r="D291" s="8">
        <v>44893</v>
      </c>
      <c r="E291" s="6" t="s">
        <v>36</v>
      </c>
      <c r="F291" s="6" t="s">
        <v>626</v>
      </c>
    </row>
    <row r="292" spans="1:6" ht="15.75">
      <c r="A292" s="2" t="s">
        <v>2105</v>
      </c>
      <c r="B292" s="6" t="s">
        <v>531</v>
      </c>
      <c r="C292" s="9">
        <v>5.2</v>
      </c>
      <c r="D292" s="8">
        <v>44894</v>
      </c>
      <c r="E292" s="6" t="s">
        <v>23</v>
      </c>
      <c r="F292" s="6" t="s">
        <v>24</v>
      </c>
    </row>
    <row r="293" spans="1:6" ht="15.75">
      <c r="A293" s="2" t="s">
        <v>2129</v>
      </c>
      <c r="B293" s="6" t="s">
        <v>547</v>
      </c>
      <c r="C293" s="9">
        <v>3046.23</v>
      </c>
      <c r="D293" s="8">
        <v>44895</v>
      </c>
      <c r="E293" s="6" t="s">
        <v>35</v>
      </c>
      <c r="F293" s="6" t="s">
        <v>96</v>
      </c>
    </row>
    <row r="294" spans="1:6" ht="15.75">
      <c r="A294" s="2" t="s">
        <v>2129</v>
      </c>
      <c r="B294" s="6" t="s">
        <v>547</v>
      </c>
      <c r="C294" s="9">
        <v>61961.09</v>
      </c>
      <c r="D294" s="8">
        <v>44895</v>
      </c>
      <c r="E294" s="6" t="s">
        <v>85</v>
      </c>
      <c r="F294" s="6" t="s">
        <v>97</v>
      </c>
    </row>
    <row r="295" spans="1:6" ht="15.75">
      <c r="A295" s="2" t="s">
        <v>2129</v>
      </c>
      <c r="B295" s="6" t="s">
        <v>547</v>
      </c>
      <c r="C295" s="9">
        <v>103322.85</v>
      </c>
      <c r="D295" s="8">
        <v>44895</v>
      </c>
      <c r="E295" s="6" t="s">
        <v>86</v>
      </c>
      <c r="F295" s="6" t="s">
        <v>98</v>
      </c>
    </row>
    <row r="296" spans="1:6" ht="15.75">
      <c r="A296" s="2" t="s">
        <v>2129</v>
      </c>
      <c r="B296" s="6" t="s">
        <v>547</v>
      </c>
      <c r="C296" s="9">
        <v>13987.65</v>
      </c>
      <c r="D296" s="8">
        <v>44895</v>
      </c>
      <c r="E296" s="6" t="s">
        <v>87</v>
      </c>
      <c r="F296" s="6" t="s">
        <v>99</v>
      </c>
    </row>
    <row r="297" spans="1:6" ht="15.75">
      <c r="A297" s="2" t="s">
        <v>2129</v>
      </c>
      <c r="B297" s="6" t="s">
        <v>547</v>
      </c>
      <c r="C297" s="9">
        <v>67495.16</v>
      </c>
      <c r="D297" s="8">
        <v>44895</v>
      </c>
      <c r="E297" s="6" t="s">
        <v>88</v>
      </c>
      <c r="F297" s="6" t="s">
        <v>100</v>
      </c>
    </row>
    <row r="298" spans="1:6" ht="15.75">
      <c r="A298" s="2" t="s">
        <v>2499</v>
      </c>
      <c r="B298" s="6" t="s">
        <v>609</v>
      </c>
      <c r="C298" s="9">
        <v>2300</v>
      </c>
      <c r="D298" s="8">
        <v>44895</v>
      </c>
      <c r="E298" s="6" t="s">
        <v>629</v>
      </c>
      <c r="F298" s="6" t="s">
        <v>630</v>
      </c>
    </row>
    <row r="299" spans="1:6" ht="15.75">
      <c r="A299" s="2" t="s">
        <v>2499</v>
      </c>
      <c r="B299" s="6" t="s">
        <v>610</v>
      </c>
      <c r="C299" s="9">
        <v>380</v>
      </c>
      <c r="D299" s="8">
        <v>44895</v>
      </c>
      <c r="E299" s="6" t="s">
        <v>629</v>
      </c>
      <c r="F299" s="6" t="s">
        <v>630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2" sqref="E2"/>
    </sheetView>
  </sheetViews>
  <sheetFormatPr defaultColWidth="11.19921875" defaultRowHeight="14.25"/>
  <cols>
    <col min="1" max="1" width="51.5" style="2" bestFit="1" customWidth="1"/>
    <col min="2" max="2" width="20" style="2" bestFit="1" customWidth="1"/>
    <col min="3" max="3" width="21.3984375" style="2" bestFit="1" customWidth="1"/>
    <col min="4" max="4" width="10.3984375" style="2" bestFit="1" customWidth="1"/>
    <col min="5" max="5" width="20.09765625" style="2" bestFit="1" customWidth="1"/>
    <col min="6" max="6" width="28.59765625" style="2" bestFit="1" customWidth="1"/>
    <col min="7" max="7" width="11" style="2" customWidth="1"/>
    <col min="8" max="16384" width="11" style="2" customWidth="1"/>
  </cols>
  <sheetData>
    <row r="1" spans="1:6" ht="15.75">
      <c r="A1" s="1" t="s">
        <v>0</v>
      </c>
      <c r="B1" s="1" t="s">
        <v>1</v>
      </c>
      <c r="C1" s="5" t="s">
        <v>38</v>
      </c>
      <c r="D1" s="1" t="s">
        <v>39</v>
      </c>
      <c r="E1" s="1" t="s">
        <v>4</v>
      </c>
      <c r="F1" s="1" t="s">
        <v>5</v>
      </c>
    </row>
    <row r="2" spans="1:6" ht="15.75">
      <c r="A2" s="2" t="s">
        <v>2542</v>
      </c>
      <c r="B2" s="6" t="s">
        <v>306</v>
      </c>
      <c r="C2" s="7">
        <v>141.4</v>
      </c>
      <c r="D2" s="8">
        <v>44867</v>
      </c>
      <c r="E2" s="6" t="s">
        <v>105</v>
      </c>
      <c r="F2" s="6" t="s">
        <v>106</v>
      </c>
    </row>
    <row r="3" spans="1:6" ht="15.75">
      <c r="A3" s="2" t="s">
        <v>2543</v>
      </c>
      <c r="B3" s="6" t="s">
        <v>307</v>
      </c>
      <c r="C3" s="7">
        <v>999.96</v>
      </c>
      <c r="D3" s="8">
        <v>44868</v>
      </c>
      <c r="E3" s="6" t="s">
        <v>105</v>
      </c>
      <c r="F3" s="6" t="s">
        <v>106</v>
      </c>
    </row>
    <row r="4" spans="1:6" ht="15.75">
      <c r="A4" s="2" t="s">
        <v>2150</v>
      </c>
      <c r="B4" s="6" t="s">
        <v>308</v>
      </c>
      <c r="C4" s="7">
        <v>62.69</v>
      </c>
      <c r="D4" s="8">
        <v>44869</v>
      </c>
      <c r="E4" s="6" t="s">
        <v>105</v>
      </c>
      <c r="F4" s="6" t="s">
        <v>106</v>
      </c>
    </row>
    <row r="5" spans="1:6" ht="15.75">
      <c r="A5" s="2" t="s">
        <v>2545</v>
      </c>
      <c r="B5" s="6" t="s">
        <v>312</v>
      </c>
      <c r="C5" s="7">
        <v>40</v>
      </c>
      <c r="D5" s="8">
        <v>44869</v>
      </c>
      <c r="E5" s="6" t="s">
        <v>123</v>
      </c>
      <c r="F5" s="6" t="s">
        <v>126</v>
      </c>
    </row>
    <row r="6" spans="1:6" ht="15.75">
      <c r="A6" s="2" t="s">
        <v>2544</v>
      </c>
      <c r="B6" s="6" t="s">
        <v>313</v>
      </c>
      <c r="C6" s="7">
        <v>5000</v>
      </c>
      <c r="D6" s="8">
        <v>44869</v>
      </c>
      <c r="E6" s="6" t="s">
        <v>315</v>
      </c>
      <c r="F6" s="6" t="s">
        <v>316</v>
      </c>
    </row>
    <row r="7" spans="1:6" ht="15.75">
      <c r="A7" s="2" t="s">
        <v>2139</v>
      </c>
      <c r="B7" s="6" t="s">
        <v>309</v>
      </c>
      <c r="C7" s="7">
        <v>62.15</v>
      </c>
      <c r="D7" s="8">
        <v>44871</v>
      </c>
      <c r="E7" s="6" t="s">
        <v>105</v>
      </c>
      <c r="F7" s="6" t="s">
        <v>106</v>
      </c>
    </row>
    <row r="8" spans="1:6" ht="15.75">
      <c r="A8" s="2" t="s">
        <v>2139</v>
      </c>
      <c r="B8" s="6" t="s">
        <v>310</v>
      </c>
      <c r="C8" s="7">
        <v>1240.95</v>
      </c>
      <c r="D8" s="8">
        <v>44871</v>
      </c>
      <c r="E8" s="6" t="s">
        <v>105</v>
      </c>
      <c r="F8" s="6" t="s">
        <v>106</v>
      </c>
    </row>
    <row r="9" spans="1:6" ht="15.75">
      <c r="A9" s="2" t="s">
        <v>2307</v>
      </c>
      <c r="B9" s="6" t="s">
        <v>314</v>
      </c>
      <c r="C9" s="7">
        <v>4330</v>
      </c>
      <c r="D9" s="8">
        <v>44876</v>
      </c>
      <c r="E9" s="6" t="s">
        <v>52</v>
      </c>
      <c r="F9" s="6" t="s">
        <v>185</v>
      </c>
    </row>
    <row r="10" spans="1:6" ht="15.75">
      <c r="A10" s="2" t="s">
        <v>2142</v>
      </c>
      <c r="B10" s="6" t="s">
        <v>311</v>
      </c>
      <c r="C10" s="7">
        <v>580.93</v>
      </c>
      <c r="D10" s="8">
        <v>44895</v>
      </c>
      <c r="E10" s="6" t="s">
        <v>105</v>
      </c>
      <c r="F10" s="6" t="s">
        <v>106</v>
      </c>
    </row>
    <row r="11" spans="1:6" ht="15.75">
      <c r="A11" s="2" t="s">
        <v>2142</v>
      </c>
      <c r="B11" s="6" t="s">
        <v>311</v>
      </c>
      <c r="C11" s="7">
        <v>40.5</v>
      </c>
      <c r="D11" s="8">
        <v>44895</v>
      </c>
      <c r="E11" s="6" t="s">
        <v>159</v>
      </c>
      <c r="F11" s="6" t="s">
        <v>50</v>
      </c>
    </row>
    <row r="12" ht="15.75">
      <c r="D12" s="4"/>
    </row>
    <row r="13" spans="3:4" ht="15.75">
      <c r="C13" s="3"/>
      <c r="D13" s="4"/>
    </row>
    <row r="14" spans="3:4" ht="15.75">
      <c r="C14" s="3"/>
      <c r="D14" s="4"/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06"/>
  <sheetViews>
    <sheetView zoomScalePageLayoutView="0" workbookViewId="0" topLeftCell="A54">
      <selection activeCell="A83" sqref="A83"/>
    </sheetView>
  </sheetViews>
  <sheetFormatPr defaultColWidth="11.19921875" defaultRowHeight="14.25"/>
  <cols>
    <col min="1" max="1" width="40.5" style="2" bestFit="1" customWidth="1"/>
    <col min="2" max="2" width="20" style="2" customWidth="1"/>
    <col min="3" max="3" width="8.8984375" style="2" bestFit="1" customWidth="1"/>
    <col min="4" max="4" width="16.8984375" style="2" bestFit="1" customWidth="1"/>
    <col min="5" max="5" width="20.09765625" style="2" bestFit="1" customWidth="1"/>
    <col min="6" max="6" width="71.69921875" style="2" bestFit="1" customWidth="1"/>
    <col min="7" max="7" width="11" style="2" customWidth="1"/>
    <col min="8" max="16384" width="11" style="2" customWidth="1"/>
  </cols>
  <sheetData>
    <row r="1" spans="1:7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</row>
    <row r="2" spans="1:6" ht="15.75">
      <c r="A2" s="2" t="s">
        <v>2547</v>
      </c>
      <c r="B2" s="11" t="s">
        <v>2578</v>
      </c>
      <c r="C2" s="12">
        <f>ROUND(314.6,2)</f>
        <v>314.6</v>
      </c>
      <c r="D2" s="13">
        <v>44904</v>
      </c>
      <c r="E2" s="2">
        <v>60200000</v>
      </c>
      <c r="F2" s="2" t="s">
        <v>2869</v>
      </c>
    </row>
    <row r="3" spans="1:6" ht="15.75">
      <c r="A3" s="2" t="s">
        <v>2546</v>
      </c>
      <c r="B3" s="11" t="s">
        <v>2576</v>
      </c>
      <c r="C3" s="12">
        <f>ROUND(216.3,2)</f>
        <v>216.3</v>
      </c>
      <c r="D3" s="13">
        <v>44904</v>
      </c>
      <c r="E3" s="2">
        <v>62500000</v>
      </c>
      <c r="F3" s="2" t="s">
        <v>2874</v>
      </c>
    </row>
    <row r="4" spans="1:6" ht="15.75">
      <c r="A4" s="2" t="s">
        <v>2094</v>
      </c>
      <c r="B4" s="11" t="s">
        <v>2577</v>
      </c>
      <c r="C4" s="12">
        <f>ROUND(176.65,2)</f>
        <v>176.65</v>
      </c>
      <c r="D4" s="13">
        <v>44904</v>
      </c>
      <c r="E4" s="2">
        <v>62700009</v>
      </c>
      <c r="F4" s="2" t="s">
        <v>24</v>
      </c>
    </row>
    <row r="5" spans="1:6" ht="15.75">
      <c r="A5" s="2" t="s">
        <v>2022</v>
      </c>
      <c r="B5" s="11" t="s">
        <v>2582</v>
      </c>
      <c r="C5" s="12">
        <f>ROUND(158,2)</f>
        <v>158</v>
      </c>
      <c r="D5" s="13">
        <v>44904</v>
      </c>
      <c r="E5" s="2">
        <v>62700009</v>
      </c>
      <c r="F5" s="2" t="s">
        <v>24</v>
      </c>
    </row>
    <row r="6" spans="1:6" ht="15.75">
      <c r="A6" s="2" t="s">
        <v>2475</v>
      </c>
      <c r="B6" s="11" t="s">
        <v>2591</v>
      </c>
      <c r="C6" s="12">
        <f>ROUND(519.49,2)</f>
        <v>519.49</v>
      </c>
      <c r="D6" s="13">
        <v>44904</v>
      </c>
      <c r="E6" s="2">
        <v>62700000</v>
      </c>
      <c r="F6" s="2" t="s">
        <v>54</v>
      </c>
    </row>
    <row r="7" spans="1:6" ht="15.75">
      <c r="A7" s="2" t="s">
        <v>2475</v>
      </c>
      <c r="B7" s="11" t="s">
        <v>2590</v>
      </c>
      <c r="C7" s="12">
        <f>ROUND(1936,2)</f>
        <v>1936</v>
      </c>
      <c r="D7" s="13">
        <v>44904</v>
      </c>
      <c r="E7" s="2">
        <v>62700000</v>
      </c>
      <c r="F7" s="2" t="s">
        <v>54</v>
      </c>
    </row>
    <row r="8" spans="1:6" ht="15.75">
      <c r="A8" s="2" t="s">
        <v>2114</v>
      </c>
      <c r="B8" s="11" t="s">
        <v>2589</v>
      </c>
      <c r="C8" s="12">
        <f>ROUND(968.06,2)</f>
        <v>968.06</v>
      </c>
      <c r="D8" s="13">
        <v>44904</v>
      </c>
      <c r="E8" s="2">
        <v>62700000</v>
      </c>
      <c r="F8" s="2" t="s">
        <v>54</v>
      </c>
    </row>
    <row r="9" spans="1:6" ht="15.75">
      <c r="A9" s="2" t="s">
        <v>2113</v>
      </c>
      <c r="B9" s="11" t="s">
        <v>2588</v>
      </c>
      <c r="C9" s="12">
        <f>ROUND(605,2)</f>
        <v>605</v>
      </c>
      <c r="D9" s="13">
        <v>44904</v>
      </c>
      <c r="E9" s="2">
        <v>62700000</v>
      </c>
      <c r="F9" s="2" t="s">
        <v>54</v>
      </c>
    </row>
    <row r="10" spans="1:6" ht="15.75">
      <c r="A10" s="2" t="s">
        <v>2205</v>
      </c>
      <c r="B10" s="11" t="s">
        <v>2587</v>
      </c>
      <c r="C10" s="12">
        <f>ROUND(6110.5,2)</f>
        <v>6110.5</v>
      </c>
      <c r="D10" s="13">
        <v>44904</v>
      </c>
      <c r="E10" s="2">
        <v>62700000</v>
      </c>
      <c r="F10" s="2" t="s">
        <v>54</v>
      </c>
    </row>
    <row r="11" spans="1:6" ht="15.75">
      <c r="A11" s="2" t="s">
        <v>2114</v>
      </c>
      <c r="B11" s="11" t="s">
        <v>2586</v>
      </c>
      <c r="C11" s="12">
        <f>ROUND(453.83,2)</f>
        <v>453.83</v>
      </c>
      <c r="D11" s="13">
        <v>44904</v>
      </c>
      <c r="E11" s="2">
        <v>62700000</v>
      </c>
      <c r="F11" s="2" t="s">
        <v>54</v>
      </c>
    </row>
    <row r="12" spans="1:6" ht="15.75">
      <c r="A12" s="2" t="s">
        <v>2093</v>
      </c>
      <c r="B12" s="11" t="s">
        <v>2584</v>
      </c>
      <c r="C12" s="12">
        <f>ROUND(96.8,2)</f>
        <v>96.8</v>
      </c>
      <c r="D12" s="13">
        <v>44904</v>
      </c>
      <c r="E12" s="2">
        <v>62700000</v>
      </c>
      <c r="F12" s="2" t="s">
        <v>54</v>
      </c>
    </row>
    <row r="13" spans="1:6" ht="15.75">
      <c r="A13" s="2" t="s">
        <v>2831</v>
      </c>
      <c r="B13" s="11" t="s">
        <v>2583</v>
      </c>
      <c r="C13" s="12">
        <f>ROUND(4113.04,2)</f>
        <v>4113.04</v>
      </c>
      <c r="D13" s="13">
        <v>44904</v>
      </c>
      <c r="E13" s="2">
        <v>62300000</v>
      </c>
      <c r="F13" s="2" t="s">
        <v>2880</v>
      </c>
    </row>
    <row r="14" spans="1:6" ht="15.75">
      <c r="A14" s="2" t="s">
        <v>2830</v>
      </c>
      <c r="B14" s="11" t="s">
        <v>2585</v>
      </c>
      <c r="C14" s="12">
        <f>ROUND(18029,2)</f>
        <v>18029</v>
      </c>
      <c r="D14" s="13">
        <v>44904</v>
      </c>
      <c r="E14" s="2">
        <v>62900010</v>
      </c>
      <c r="F14" s="2" t="s">
        <v>2883</v>
      </c>
    </row>
    <row r="15" spans="1:6" ht="15.75">
      <c r="A15" s="2" t="s">
        <v>2549</v>
      </c>
      <c r="B15" s="11" t="s">
        <v>2581</v>
      </c>
      <c r="C15" s="12">
        <f>ROUND(16312.6,2)</f>
        <v>16312.6</v>
      </c>
      <c r="D15" s="13">
        <v>44904</v>
      </c>
      <c r="E15" s="2">
        <v>21902023</v>
      </c>
      <c r="F15" s="2" t="s">
        <v>2891</v>
      </c>
    </row>
    <row r="16" spans="1:6" ht="15.75">
      <c r="A16" s="2" t="s">
        <v>2832</v>
      </c>
      <c r="B16" s="11" t="s">
        <v>2580</v>
      </c>
      <c r="C16" s="12">
        <f>ROUND(16494.5,2)</f>
        <v>16494.5</v>
      </c>
      <c r="D16" s="13">
        <v>44904</v>
      </c>
      <c r="E16" s="2">
        <v>21902023</v>
      </c>
      <c r="F16" s="2" t="s">
        <v>2891</v>
      </c>
    </row>
    <row r="17" spans="1:6" ht="15.75">
      <c r="A17" s="2" t="s">
        <v>2548</v>
      </c>
      <c r="B17" s="11" t="s">
        <v>2579</v>
      </c>
      <c r="C17" s="12">
        <f>ROUND(18089.5,2)</f>
        <v>18089.5</v>
      </c>
      <c r="D17" s="13">
        <v>44904</v>
      </c>
      <c r="E17" s="2">
        <v>21902023</v>
      </c>
      <c r="F17" s="2" t="s">
        <v>2891</v>
      </c>
    </row>
    <row r="18" spans="1:6" ht="15.75">
      <c r="A18" s="2" t="s">
        <v>2550</v>
      </c>
      <c r="B18" s="11" t="s">
        <v>2592</v>
      </c>
      <c r="C18" s="12">
        <f>ROUND(895.4,2)</f>
        <v>895.4</v>
      </c>
      <c r="D18" s="13">
        <v>44909</v>
      </c>
      <c r="E18" s="2">
        <v>62200004</v>
      </c>
      <c r="F18" s="2" t="s">
        <v>2862</v>
      </c>
    </row>
    <row r="19" spans="1:6" ht="15.75">
      <c r="A19" s="2" t="s">
        <v>2074</v>
      </c>
      <c r="B19" s="11" t="s">
        <v>2605</v>
      </c>
      <c r="C19" s="12">
        <f>ROUND(202.51,2)</f>
        <v>202.51</v>
      </c>
      <c r="D19" s="13">
        <v>44909</v>
      </c>
      <c r="E19" s="2">
        <v>60200019</v>
      </c>
      <c r="F19" s="2" t="s">
        <v>2866</v>
      </c>
    </row>
    <row r="20" spans="1:6" ht="15.75">
      <c r="A20" s="2" t="s">
        <v>2555</v>
      </c>
      <c r="B20" s="11" t="s">
        <v>2610</v>
      </c>
      <c r="C20" s="12">
        <f>ROUND(2058.94,2)</f>
        <v>2058.94</v>
      </c>
      <c r="D20" s="13">
        <v>44909</v>
      </c>
      <c r="E20" s="2">
        <v>60200000</v>
      </c>
      <c r="F20" s="2" t="s">
        <v>2869</v>
      </c>
    </row>
    <row r="21" spans="1:6" ht="15.75">
      <c r="A21" s="2" t="s">
        <v>2027</v>
      </c>
      <c r="B21" s="11" t="s">
        <v>2625</v>
      </c>
      <c r="C21" s="12">
        <f>ROUND(160,2)</f>
        <v>160</v>
      </c>
      <c r="D21" s="13">
        <v>44909</v>
      </c>
      <c r="E21" s="2">
        <v>60200000</v>
      </c>
      <c r="F21" s="2" t="s">
        <v>2869</v>
      </c>
    </row>
    <row r="22" spans="1:6" ht="15.75">
      <c r="A22" s="2" t="s">
        <v>2408</v>
      </c>
      <c r="B22" s="11" t="s">
        <v>2597</v>
      </c>
      <c r="C22" s="12">
        <f>ROUND(828.43,2)</f>
        <v>828.43</v>
      </c>
      <c r="D22" s="13">
        <v>44909</v>
      </c>
      <c r="E22" s="2">
        <v>60200000</v>
      </c>
      <c r="F22" s="2" t="s">
        <v>2869</v>
      </c>
    </row>
    <row r="23" spans="1:6" ht="15.75">
      <c r="A23" s="2" t="s">
        <v>2060</v>
      </c>
      <c r="B23" s="11" t="s">
        <v>2622</v>
      </c>
      <c r="C23" s="12">
        <f>ROUND(363,2)</f>
        <v>363</v>
      </c>
      <c r="D23" s="13">
        <v>44909</v>
      </c>
      <c r="E23" s="2">
        <v>62400000</v>
      </c>
      <c r="F23" s="2" t="s">
        <v>2872</v>
      </c>
    </row>
    <row r="24" spans="1:6" ht="15.75">
      <c r="A24" s="2" t="s">
        <v>2060</v>
      </c>
      <c r="B24" s="11" t="s">
        <v>2623</v>
      </c>
      <c r="C24" s="12">
        <f>ROUND(1208.31,2)</f>
        <v>1208.31</v>
      </c>
      <c r="D24" s="13">
        <v>44909</v>
      </c>
      <c r="E24" s="2">
        <v>62400000</v>
      </c>
      <c r="F24" s="2" t="s">
        <v>2872</v>
      </c>
    </row>
    <row r="25" spans="1:6" ht="15.75">
      <c r="A25" s="2" t="s">
        <v>2019</v>
      </c>
      <c r="B25" s="11" t="s">
        <v>2612</v>
      </c>
      <c r="C25" s="12">
        <f>ROUND(696.96,2)</f>
        <v>696.96</v>
      </c>
      <c r="D25" s="13">
        <v>44909</v>
      </c>
      <c r="E25" s="2">
        <v>62400000</v>
      </c>
      <c r="F25" s="2" t="s">
        <v>2872</v>
      </c>
    </row>
    <row r="26" spans="1:6" ht="15.75">
      <c r="A26" s="2" t="s">
        <v>2062</v>
      </c>
      <c r="B26" s="11" t="s">
        <v>2615</v>
      </c>
      <c r="C26" s="12">
        <f>ROUND(1219.83,2)</f>
        <v>1219.83</v>
      </c>
      <c r="D26" s="13">
        <v>44909</v>
      </c>
      <c r="E26" s="2">
        <v>62500000</v>
      </c>
      <c r="F26" s="2" t="s">
        <v>2874</v>
      </c>
    </row>
    <row r="27" spans="1:6" ht="15.75">
      <c r="A27" s="2" t="s">
        <v>2557</v>
      </c>
      <c r="B27" s="11" t="s">
        <v>2628</v>
      </c>
      <c r="C27" s="12">
        <f>ROUND(220.85,2)</f>
        <v>220.85</v>
      </c>
      <c r="D27" s="13">
        <v>44909</v>
      </c>
      <c r="E27" s="2">
        <v>62700009</v>
      </c>
      <c r="F27" s="2" t="s">
        <v>24</v>
      </c>
    </row>
    <row r="28" spans="1:6" ht="15.75">
      <c r="A28" s="2" t="s">
        <v>2521</v>
      </c>
      <c r="B28" s="11" t="s">
        <v>2600</v>
      </c>
      <c r="C28" s="12">
        <f>ROUND(72.3,2)</f>
        <v>72.3</v>
      </c>
      <c r="D28" s="13">
        <v>44909</v>
      </c>
      <c r="E28" s="2">
        <v>62700009</v>
      </c>
      <c r="F28" s="2" t="s">
        <v>24</v>
      </c>
    </row>
    <row r="29" spans="1:6" ht="15.75">
      <c r="A29" s="2" t="s">
        <v>2554</v>
      </c>
      <c r="B29" s="11" t="s">
        <v>2609</v>
      </c>
      <c r="C29" s="12">
        <f>ROUND(1452,2)</f>
        <v>1452</v>
      </c>
      <c r="D29" s="13">
        <v>44909</v>
      </c>
      <c r="E29" s="2">
        <v>62700000</v>
      </c>
      <c r="F29" s="2" t="s">
        <v>54</v>
      </c>
    </row>
    <row r="30" spans="1:6" ht="15.75">
      <c r="A30" s="2" t="s">
        <v>2113</v>
      </c>
      <c r="B30" s="11" t="s">
        <v>2595</v>
      </c>
      <c r="C30" s="12">
        <f>ROUND(60.5,2)</f>
        <v>60.5</v>
      </c>
      <c r="D30" s="13">
        <v>44909</v>
      </c>
      <c r="E30" s="2">
        <v>62700000</v>
      </c>
      <c r="F30" s="2" t="s">
        <v>54</v>
      </c>
    </row>
    <row r="31" spans="1:6" ht="15.75">
      <c r="A31" s="2" t="s">
        <v>2023</v>
      </c>
      <c r="B31" s="11" t="s">
        <v>2620</v>
      </c>
      <c r="C31" s="12">
        <f>ROUND(160.64,2)</f>
        <v>160.64</v>
      </c>
      <c r="D31" s="13">
        <v>44909</v>
      </c>
      <c r="E31" s="2">
        <v>62900005</v>
      </c>
      <c r="F31" s="2" t="s">
        <v>28</v>
      </c>
    </row>
    <row r="32" spans="1:6" ht="15.75">
      <c r="A32" s="2" t="s">
        <v>2023</v>
      </c>
      <c r="B32" s="11" t="s">
        <v>2619</v>
      </c>
      <c r="C32" s="12">
        <f>ROUND(160.64,2)</f>
        <v>160.64</v>
      </c>
      <c r="D32" s="13">
        <v>44909</v>
      </c>
      <c r="E32" s="2">
        <v>62900005</v>
      </c>
      <c r="F32" s="2" t="s">
        <v>28</v>
      </c>
    </row>
    <row r="33" spans="1:6" ht="15.75">
      <c r="A33" s="2" t="s">
        <v>2023</v>
      </c>
      <c r="B33" s="11" t="s">
        <v>2618</v>
      </c>
      <c r="C33" s="12">
        <f>ROUND(236.42,2)</f>
        <v>236.42</v>
      </c>
      <c r="D33" s="13">
        <v>44909</v>
      </c>
      <c r="E33" s="2">
        <v>62900005</v>
      </c>
      <c r="F33" s="2" t="s">
        <v>28</v>
      </c>
    </row>
    <row r="34" spans="1:6" ht="15.75">
      <c r="A34" s="2" t="s">
        <v>2023</v>
      </c>
      <c r="B34" s="11" t="s">
        <v>2613</v>
      </c>
      <c r="C34" s="12">
        <f>ROUND(35.84,2)</f>
        <v>35.84</v>
      </c>
      <c r="D34" s="13">
        <v>44909</v>
      </c>
      <c r="E34" s="2">
        <v>62900005</v>
      </c>
      <c r="F34" s="2" t="s">
        <v>28</v>
      </c>
    </row>
    <row r="35" spans="1:6" ht="15.75">
      <c r="A35" s="2" t="s">
        <v>2023</v>
      </c>
      <c r="B35" s="11" t="s">
        <v>2613</v>
      </c>
      <c r="C35" s="12">
        <f>ROUND(0.75,2)</f>
        <v>0.75</v>
      </c>
      <c r="D35" s="13">
        <v>44909</v>
      </c>
      <c r="E35" s="2">
        <v>62900005</v>
      </c>
      <c r="F35" s="2" t="s">
        <v>28</v>
      </c>
    </row>
    <row r="36" spans="1:6" ht="15.75">
      <c r="A36" s="2" t="s">
        <v>2338</v>
      </c>
      <c r="B36" s="11" t="s">
        <v>2630</v>
      </c>
      <c r="C36" s="12">
        <f>ROUND(1966.25,2)</f>
        <v>1966.25</v>
      </c>
      <c r="D36" s="13">
        <v>44909</v>
      </c>
      <c r="E36" s="2">
        <v>62300015</v>
      </c>
      <c r="F36" s="2" t="s">
        <v>2875</v>
      </c>
    </row>
    <row r="37" spans="1:6" ht="15.75">
      <c r="A37" s="2" t="s">
        <v>2239</v>
      </c>
      <c r="B37" s="11" t="s">
        <v>2629</v>
      </c>
      <c r="C37" s="12">
        <f>ROUND(3231,2)</f>
        <v>3231</v>
      </c>
      <c r="D37" s="13">
        <v>44909</v>
      </c>
      <c r="E37" s="2">
        <v>60700001</v>
      </c>
      <c r="F37" s="2" t="s">
        <v>2878</v>
      </c>
    </row>
    <row r="38" spans="1:6" ht="15.75">
      <c r="A38" s="2" t="s">
        <v>2531</v>
      </c>
      <c r="B38" s="11" t="s">
        <v>2627</v>
      </c>
      <c r="C38" s="12">
        <f>ROUND(3000,2)</f>
        <v>3000</v>
      </c>
      <c r="D38" s="13">
        <v>44909</v>
      </c>
      <c r="E38" s="2">
        <v>60700001</v>
      </c>
      <c r="F38" s="2" t="s">
        <v>2878</v>
      </c>
    </row>
    <row r="39" spans="1:6" ht="15.75">
      <c r="A39" s="2" t="s">
        <v>2531</v>
      </c>
      <c r="B39" s="11" t="s">
        <v>2626</v>
      </c>
      <c r="C39" s="12">
        <f>ROUND(806.25,2)</f>
        <v>806.25</v>
      </c>
      <c r="D39" s="13">
        <v>44909</v>
      </c>
      <c r="E39" s="2">
        <v>60700001</v>
      </c>
      <c r="F39" s="2" t="s">
        <v>2878</v>
      </c>
    </row>
    <row r="40" spans="1:6" ht="15.75">
      <c r="A40" s="2" t="s">
        <v>2317</v>
      </c>
      <c r="B40" s="11" t="s">
        <v>2602</v>
      </c>
      <c r="C40" s="12">
        <f>ROUND(847,2)</f>
        <v>847</v>
      </c>
      <c r="D40" s="13">
        <v>44909</v>
      </c>
      <c r="E40" s="2">
        <v>60700001</v>
      </c>
      <c r="F40" s="2" t="s">
        <v>2878</v>
      </c>
    </row>
    <row r="41" spans="1:6" ht="15.75">
      <c r="A41" s="2" t="s">
        <v>2838</v>
      </c>
      <c r="B41" s="11" t="s">
        <v>2606</v>
      </c>
      <c r="C41" s="12">
        <f>ROUND(1200,2)</f>
        <v>1200</v>
      </c>
      <c r="D41" s="13">
        <v>44909</v>
      </c>
      <c r="E41" s="2">
        <v>62300005</v>
      </c>
      <c r="F41" s="2" t="s">
        <v>18</v>
      </c>
    </row>
    <row r="42" spans="1:6" ht="15.75">
      <c r="A42" s="2" t="s">
        <v>2472</v>
      </c>
      <c r="B42" s="11" t="s">
        <v>2601</v>
      </c>
      <c r="C42" s="12">
        <f>ROUND(15004,2)</f>
        <v>15004</v>
      </c>
      <c r="D42" s="13">
        <v>44909</v>
      </c>
      <c r="E42" s="2">
        <v>62300000</v>
      </c>
      <c r="F42" s="2" t="s">
        <v>2880</v>
      </c>
    </row>
    <row r="43" spans="1:6" ht="15.75">
      <c r="A43" s="2" t="s">
        <v>2835</v>
      </c>
      <c r="B43" s="11" t="s">
        <v>2616</v>
      </c>
      <c r="C43" s="12">
        <f>ROUND(4178.13,2)</f>
        <v>4178.13</v>
      </c>
      <c r="D43" s="13">
        <v>44909</v>
      </c>
      <c r="E43" s="2">
        <v>62300000</v>
      </c>
      <c r="F43" s="2" t="s">
        <v>2880</v>
      </c>
    </row>
    <row r="44" spans="1:6" ht="15.75">
      <c r="A44" s="2" t="s">
        <v>2169</v>
      </c>
      <c r="B44" s="11" t="s">
        <v>2621</v>
      </c>
      <c r="C44" s="12">
        <f>ROUND(519.16,2)</f>
        <v>519.16</v>
      </c>
      <c r="D44" s="13">
        <v>44909</v>
      </c>
      <c r="E44" s="2">
        <v>62300000</v>
      </c>
      <c r="F44" s="2" t="s">
        <v>2880</v>
      </c>
    </row>
    <row r="45" spans="1:6" ht="15.75">
      <c r="A45" s="2" t="s">
        <v>2225</v>
      </c>
      <c r="B45" s="11" t="s">
        <v>2608</v>
      </c>
      <c r="C45" s="12">
        <f>ROUND(3388,2)</f>
        <v>3388</v>
      </c>
      <c r="D45" s="13">
        <v>44909</v>
      </c>
      <c r="E45" s="2">
        <v>62300000</v>
      </c>
      <c r="F45" s="2" t="s">
        <v>2880</v>
      </c>
    </row>
    <row r="46" spans="1:6" ht="15.75">
      <c r="A46" s="2" t="s">
        <v>2553</v>
      </c>
      <c r="B46" s="11" t="s">
        <v>2607</v>
      </c>
      <c r="C46" s="12">
        <f>ROUND(4840,2)</f>
        <v>4840</v>
      </c>
      <c r="D46" s="13">
        <v>44909</v>
      </c>
      <c r="E46" s="2">
        <v>62300000</v>
      </c>
      <c r="F46" s="2" t="s">
        <v>2880</v>
      </c>
    </row>
    <row r="47" spans="1:6" ht="15.75">
      <c r="A47" s="2" t="s">
        <v>2842</v>
      </c>
      <c r="B47" s="11" t="s">
        <v>2596</v>
      </c>
      <c r="C47" s="12">
        <f>ROUND(18142.74,2)</f>
        <v>18142.74</v>
      </c>
      <c r="D47" s="13">
        <v>44909</v>
      </c>
      <c r="E47" s="2">
        <v>62300000</v>
      </c>
      <c r="F47" s="2" t="s">
        <v>2880</v>
      </c>
    </row>
    <row r="48" spans="1:6" ht="15.75">
      <c r="A48" s="2" t="s">
        <v>2837</v>
      </c>
      <c r="B48" s="11" t="s">
        <v>2611</v>
      </c>
      <c r="C48" s="12">
        <f>ROUND(2057,2)</f>
        <v>2057</v>
      </c>
      <c r="D48" s="13">
        <v>44909</v>
      </c>
      <c r="E48" s="2">
        <v>62300000</v>
      </c>
      <c r="F48" s="2" t="s">
        <v>2880</v>
      </c>
    </row>
    <row r="49" spans="1:6" ht="15.75">
      <c r="A49" s="2" t="s">
        <v>2265</v>
      </c>
      <c r="B49" s="11" t="s">
        <v>2631</v>
      </c>
      <c r="C49" s="12">
        <f>ROUND(181.94,2)</f>
        <v>181.94</v>
      </c>
      <c r="D49" s="13">
        <v>44909</v>
      </c>
      <c r="E49" s="2">
        <v>60700000</v>
      </c>
      <c r="F49" s="2" t="s">
        <v>2882</v>
      </c>
    </row>
    <row r="50" spans="1:6" ht="15.75">
      <c r="A50" s="2" t="s">
        <v>2196</v>
      </c>
      <c r="B50" s="11" t="s">
        <v>2617</v>
      </c>
      <c r="C50" s="12">
        <f>ROUND(490.05,2)</f>
        <v>490.05</v>
      </c>
      <c r="D50" s="13">
        <v>44909</v>
      </c>
      <c r="E50" s="2">
        <v>60700000</v>
      </c>
      <c r="F50" s="2" t="s">
        <v>2882</v>
      </c>
    </row>
    <row r="51" spans="1:6" ht="15.75">
      <c r="A51" s="2" t="s">
        <v>2015</v>
      </c>
      <c r="B51" s="11" t="s">
        <v>2614</v>
      </c>
      <c r="C51" s="12">
        <f>ROUND(6809.69,2)</f>
        <v>6809.69</v>
      </c>
      <c r="D51" s="13">
        <v>44909</v>
      </c>
      <c r="E51" s="2">
        <v>60700000</v>
      </c>
      <c r="F51" s="2" t="s">
        <v>2882</v>
      </c>
    </row>
    <row r="52" spans="1:6" ht="15.75">
      <c r="A52" s="2" t="s">
        <v>2839</v>
      </c>
      <c r="B52" s="11" t="s">
        <v>2604</v>
      </c>
      <c r="C52" s="12">
        <f>ROUND(363,2)</f>
        <v>363</v>
      </c>
      <c r="D52" s="13">
        <v>44909</v>
      </c>
      <c r="E52" s="2">
        <v>62900010</v>
      </c>
      <c r="F52" s="2" t="s">
        <v>2883</v>
      </c>
    </row>
    <row r="53" spans="1:6" ht="15.75">
      <c r="A53" s="2" t="s">
        <v>2841</v>
      </c>
      <c r="B53" s="11" t="s">
        <v>2598</v>
      </c>
      <c r="C53" s="12">
        <f>ROUND(605,2)</f>
        <v>605</v>
      </c>
      <c r="D53" s="13">
        <v>44909</v>
      </c>
      <c r="E53" s="2">
        <v>62900010</v>
      </c>
      <c r="F53" s="2" t="s">
        <v>2883</v>
      </c>
    </row>
    <row r="54" spans="1:6" ht="15.75">
      <c r="A54" s="2" t="s">
        <v>2551</v>
      </c>
      <c r="B54" s="11" t="s">
        <v>2594</v>
      </c>
      <c r="C54" s="12">
        <f>ROUND(3993,2)</f>
        <v>3993</v>
      </c>
      <c r="D54" s="13">
        <v>44909</v>
      </c>
      <c r="E54" s="2">
        <v>21102023</v>
      </c>
      <c r="F54" s="2" t="s">
        <v>2887</v>
      </c>
    </row>
    <row r="55" spans="1:6" ht="15.75">
      <c r="A55" s="2" t="s">
        <v>2552</v>
      </c>
      <c r="B55" s="11" t="s">
        <v>2603</v>
      </c>
      <c r="C55" s="12">
        <f>ROUND(9680,2)</f>
        <v>9680</v>
      </c>
      <c r="D55" s="13">
        <v>44909</v>
      </c>
      <c r="E55" s="2">
        <v>21502023</v>
      </c>
      <c r="F55" s="2" t="s">
        <v>2888</v>
      </c>
    </row>
    <row r="56" spans="1:6" ht="15.75">
      <c r="A56" s="2" t="s">
        <v>2551</v>
      </c>
      <c r="B56" s="11" t="s">
        <v>2593</v>
      </c>
      <c r="C56" s="12">
        <f>ROUND(4840,2)</f>
        <v>4840</v>
      </c>
      <c r="D56" s="13">
        <v>44909</v>
      </c>
      <c r="E56" s="2">
        <v>21502023</v>
      </c>
      <c r="F56" s="2" t="s">
        <v>2888</v>
      </c>
    </row>
    <row r="57" spans="1:6" ht="15.75">
      <c r="A57" s="2" t="s">
        <v>2840</v>
      </c>
      <c r="B57" s="11" t="s">
        <v>2599</v>
      </c>
      <c r="C57" s="12">
        <f>ROUND(435.6,2)</f>
        <v>435.6</v>
      </c>
      <c r="D57" s="13">
        <v>44909</v>
      </c>
      <c r="E57" s="2">
        <v>21602023</v>
      </c>
      <c r="F57" s="2" t="s">
        <v>2889</v>
      </c>
    </row>
    <row r="58" spans="1:6" ht="15.75">
      <c r="A58" s="2" t="s">
        <v>2556</v>
      </c>
      <c r="B58" s="11" t="s">
        <v>2624</v>
      </c>
      <c r="C58" s="12">
        <f>ROUND(766.54,2)</f>
        <v>766.54</v>
      </c>
      <c r="D58" s="13">
        <v>44909</v>
      </c>
      <c r="E58" s="2">
        <v>20602023</v>
      </c>
      <c r="F58" s="2" t="s">
        <v>2892</v>
      </c>
    </row>
    <row r="59" spans="1:6" ht="15.75">
      <c r="A59" s="2" t="s">
        <v>2186</v>
      </c>
      <c r="B59" s="11" t="s">
        <v>2636</v>
      </c>
      <c r="C59" s="12">
        <f>ROUND(481.08,2)</f>
        <v>481.08</v>
      </c>
      <c r="D59" s="13">
        <v>44910</v>
      </c>
      <c r="E59" s="2">
        <v>62100003</v>
      </c>
      <c r="F59" s="2" t="s">
        <v>2860</v>
      </c>
    </row>
    <row r="60" spans="1:6" ht="15.75">
      <c r="A60" s="2" t="s">
        <v>2186</v>
      </c>
      <c r="B60" s="11" t="s">
        <v>2635</v>
      </c>
      <c r="C60" s="12">
        <f>ROUND(999.8,2)</f>
        <v>999.8</v>
      </c>
      <c r="D60" s="13">
        <v>44910</v>
      </c>
      <c r="E60" s="2">
        <v>62100003</v>
      </c>
      <c r="F60" s="2" t="s">
        <v>2860</v>
      </c>
    </row>
    <row r="61" spans="1:6" ht="15.75">
      <c r="A61" s="2" t="s">
        <v>2559</v>
      </c>
      <c r="B61" s="11" t="s">
        <v>2639</v>
      </c>
      <c r="C61" s="12">
        <f>ROUND(121,2)</f>
        <v>121</v>
      </c>
      <c r="D61" s="13">
        <v>44910</v>
      </c>
      <c r="E61" s="2">
        <v>62200004</v>
      </c>
      <c r="F61" s="2" t="s">
        <v>2862</v>
      </c>
    </row>
    <row r="62" spans="1:6" ht="15.75">
      <c r="A62" s="2" t="s">
        <v>2083</v>
      </c>
      <c r="B62" s="11" t="s">
        <v>2663</v>
      </c>
      <c r="C62" s="12">
        <f>ROUND(14192.21,2)</f>
        <v>14192.21</v>
      </c>
      <c r="D62" s="13">
        <v>44910</v>
      </c>
      <c r="E62" s="2">
        <v>62200003</v>
      </c>
      <c r="F62" s="2" t="s">
        <v>2861</v>
      </c>
    </row>
    <row r="63" spans="1:6" ht="15.75">
      <c r="A63" s="2" t="s">
        <v>2110</v>
      </c>
      <c r="B63" s="11" t="s">
        <v>2641</v>
      </c>
      <c r="C63" s="12">
        <f>ROUND(27.87,2)</f>
        <v>27.87</v>
      </c>
      <c r="D63" s="13">
        <v>44910</v>
      </c>
      <c r="E63" s="2">
        <v>62200001</v>
      </c>
      <c r="F63" s="2" t="s">
        <v>2863</v>
      </c>
    </row>
    <row r="64" spans="1:6" ht="15.75">
      <c r="A64" s="2" t="s">
        <v>2110</v>
      </c>
      <c r="B64" s="11" t="s">
        <v>2640</v>
      </c>
      <c r="C64" s="12">
        <f>ROUND(222.6,2)</f>
        <v>222.6</v>
      </c>
      <c r="D64" s="13">
        <v>44910</v>
      </c>
      <c r="E64" s="2">
        <v>62200001</v>
      </c>
      <c r="F64" s="2" t="s">
        <v>2863</v>
      </c>
    </row>
    <row r="65" spans="1:6" ht="15.75">
      <c r="A65" s="2" t="s">
        <v>2048</v>
      </c>
      <c r="B65" s="11" t="s">
        <v>2655</v>
      </c>
      <c r="C65" s="12">
        <f>ROUND(1332.02,2)</f>
        <v>1332.02</v>
      </c>
      <c r="D65" s="13">
        <v>44910</v>
      </c>
      <c r="E65" s="2">
        <v>62200001</v>
      </c>
      <c r="F65" s="2" t="s">
        <v>2863</v>
      </c>
    </row>
    <row r="66" spans="1:6" ht="15.75">
      <c r="A66" s="2" t="s">
        <v>2843</v>
      </c>
      <c r="B66" s="11" t="s">
        <v>2652</v>
      </c>
      <c r="C66" s="12">
        <f>ROUND(520.3,2)</f>
        <v>520.3</v>
      </c>
      <c r="D66" s="13">
        <v>44910</v>
      </c>
      <c r="E66" s="2">
        <v>62200001</v>
      </c>
      <c r="F66" s="2" t="s">
        <v>2863</v>
      </c>
    </row>
    <row r="67" spans="1:6" ht="15.75">
      <c r="A67" s="2" t="s">
        <v>2049</v>
      </c>
      <c r="B67" s="11" t="s">
        <v>2643</v>
      </c>
      <c r="C67" s="12">
        <f>ROUND(1160.39,2)</f>
        <v>1160.39</v>
      </c>
      <c r="D67" s="13">
        <v>44910</v>
      </c>
      <c r="E67" s="2">
        <v>62200007</v>
      </c>
      <c r="F67" s="2" t="s">
        <v>2864</v>
      </c>
    </row>
    <row r="68" spans="1:6" ht="15.75">
      <c r="A68" s="2" t="s">
        <v>2130</v>
      </c>
      <c r="B68" s="11" t="s">
        <v>2642</v>
      </c>
      <c r="C68" s="12">
        <f>ROUND(363,2)</f>
        <v>363</v>
      </c>
      <c r="D68" s="13">
        <v>44910</v>
      </c>
      <c r="E68" s="2">
        <v>62200007</v>
      </c>
      <c r="F68" s="2" t="s">
        <v>2864</v>
      </c>
    </row>
    <row r="69" spans="1:6" ht="15.75">
      <c r="A69" s="2" t="s">
        <v>2111</v>
      </c>
      <c r="B69" s="11" t="s">
        <v>2664</v>
      </c>
      <c r="C69" s="12">
        <f>ROUND(1043.63,2)</f>
        <v>1043.63</v>
      </c>
      <c r="D69" s="13">
        <v>44910</v>
      </c>
      <c r="E69" s="2">
        <v>62200007</v>
      </c>
      <c r="F69" s="2" t="s">
        <v>2864</v>
      </c>
    </row>
    <row r="70" spans="1:6" ht="15.75">
      <c r="A70" s="2" t="s">
        <v>2561</v>
      </c>
      <c r="B70" s="11" t="s">
        <v>2654</v>
      </c>
      <c r="C70" s="12">
        <f>ROUND(3513.81,2)</f>
        <v>3513.81</v>
      </c>
      <c r="D70" s="13">
        <v>44910</v>
      </c>
      <c r="E70" s="2">
        <v>60200006</v>
      </c>
      <c r="F70" s="2" t="s">
        <v>2865</v>
      </c>
    </row>
    <row r="71" spans="1:6" ht="15.75">
      <c r="A71" s="2" t="s">
        <v>2560</v>
      </c>
      <c r="B71" s="11" t="s">
        <v>2648</v>
      </c>
      <c r="C71" s="12">
        <f>ROUND(335.48,2)</f>
        <v>335.48</v>
      </c>
      <c r="D71" s="13">
        <v>44910</v>
      </c>
      <c r="E71" s="2">
        <v>60200019</v>
      </c>
      <c r="F71" s="2" t="s">
        <v>2866</v>
      </c>
    </row>
    <row r="72" spans="1:6" ht="15.75">
      <c r="A72" s="2" t="s">
        <v>2074</v>
      </c>
      <c r="B72" s="11" t="s">
        <v>2632</v>
      </c>
      <c r="C72" s="12">
        <f>ROUND(61.83,2)</f>
        <v>61.83</v>
      </c>
      <c r="D72" s="13">
        <v>44910</v>
      </c>
      <c r="E72" s="2">
        <v>60200000</v>
      </c>
      <c r="F72" s="2" t="s">
        <v>2869</v>
      </c>
    </row>
    <row r="73" spans="1:6" ht="15.75">
      <c r="A73" s="2" t="s">
        <v>2019</v>
      </c>
      <c r="B73" s="11" t="s">
        <v>2645</v>
      </c>
      <c r="C73" s="12">
        <f>ROUND(3896.2,2)</f>
        <v>3896.2</v>
      </c>
      <c r="D73" s="13">
        <v>44910</v>
      </c>
      <c r="E73" s="2">
        <v>60200000</v>
      </c>
      <c r="F73" s="2" t="s">
        <v>2869</v>
      </c>
    </row>
    <row r="74" spans="1:6" ht="15.75">
      <c r="A74" s="2" t="s">
        <v>2115</v>
      </c>
      <c r="B74" s="11" t="s">
        <v>2665</v>
      </c>
      <c r="C74" s="12">
        <f>ROUND(5.75,2)</f>
        <v>5.75</v>
      </c>
      <c r="D74" s="13">
        <v>44910</v>
      </c>
      <c r="E74" s="2">
        <v>62900003</v>
      </c>
      <c r="F74" s="2" t="s">
        <v>2871</v>
      </c>
    </row>
    <row r="75" spans="1:6" ht="15.75">
      <c r="A75" s="2" t="s">
        <v>2023</v>
      </c>
      <c r="B75" s="11" t="s">
        <v>2660</v>
      </c>
      <c r="C75" s="12">
        <f>ROUND(518.2,2)</f>
        <v>518.2</v>
      </c>
      <c r="D75" s="13">
        <v>44910</v>
      </c>
      <c r="E75" s="2">
        <v>62900005</v>
      </c>
      <c r="F75" s="2" t="s">
        <v>28</v>
      </c>
    </row>
    <row r="76" spans="1:6" ht="15.75">
      <c r="A76" s="2" t="s">
        <v>2106</v>
      </c>
      <c r="B76" s="11" t="s">
        <v>2644</v>
      </c>
      <c r="C76" s="12">
        <f>ROUND(43.66,2)</f>
        <v>43.66</v>
      </c>
      <c r="D76" s="13">
        <v>44910</v>
      </c>
      <c r="E76" s="2">
        <v>62900005</v>
      </c>
      <c r="F76" s="2" t="s">
        <v>28</v>
      </c>
    </row>
    <row r="77" spans="1:6" ht="15.75">
      <c r="A77" s="2" t="s">
        <v>2023</v>
      </c>
      <c r="B77" s="11" t="s">
        <v>2634</v>
      </c>
      <c r="C77" s="12">
        <f>ROUND(373.45,2)</f>
        <v>373.45</v>
      </c>
      <c r="D77" s="13">
        <v>44910</v>
      </c>
      <c r="E77" s="2">
        <v>62900005</v>
      </c>
      <c r="F77" s="2" t="s">
        <v>28</v>
      </c>
    </row>
    <row r="78" spans="1:6" ht="15.75">
      <c r="A78" s="2" t="s">
        <v>2023</v>
      </c>
      <c r="B78" s="11" t="s">
        <v>2633</v>
      </c>
      <c r="C78" s="12">
        <f>ROUND(306.79,2)</f>
        <v>306.79</v>
      </c>
      <c r="D78" s="13">
        <v>44910</v>
      </c>
      <c r="E78" s="2">
        <v>62900005</v>
      </c>
      <c r="F78" s="2" t="s">
        <v>28</v>
      </c>
    </row>
    <row r="79" spans="1:6" ht="15.75">
      <c r="A79" s="2" t="s">
        <v>2023</v>
      </c>
      <c r="B79" s="11" t="s">
        <v>2659</v>
      </c>
      <c r="C79" s="12">
        <f>ROUND(166.14,2)</f>
        <v>166.14</v>
      </c>
      <c r="D79" s="13">
        <v>44910</v>
      </c>
      <c r="E79" s="2">
        <v>62900005</v>
      </c>
      <c r="F79" s="2" t="s">
        <v>28</v>
      </c>
    </row>
    <row r="80" spans="1:6" ht="15.75">
      <c r="A80" s="2" t="s">
        <v>2023</v>
      </c>
      <c r="B80" s="11" t="s">
        <v>2658</v>
      </c>
      <c r="C80" s="12">
        <f>ROUND(152.47,2)</f>
        <v>152.47</v>
      </c>
      <c r="D80" s="13">
        <v>44910</v>
      </c>
      <c r="E80" s="2">
        <v>62900005</v>
      </c>
      <c r="F80" s="2" t="s">
        <v>28</v>
      </c>
    </row>
    <row r="81" spans="1:6" ht="15.75">
      <c r="A81" s="2" t="s">
        <v>2023</v>
      </c>
      <c r="B81" s="11" t="s">
        <v>2657</v>
      </c>
      <c r="C81" s="12">
        <f>ROUND(50.75,2)</f>
        <v>50.75</v>
      </c>
      <c r="D81" s="13">
        <v>44910</v>
      </c>
      <c r="E81" s="2">
        <v>62900005</v>
      </c>
      <c r="F81" s="2" t="s">
        <v>28</v>
      </c>
    </row>
    <row r="82" spans="1:6" ht="15.75">
      <c r="A82" s="2" t="s">
        <v>2844</v>
      </c>
      <c r="B82" s="11" t="s">
        <v>2651</v>
      </c>
      <c r="C82" s="12">
        <f>ROUND(2000,2)</f>
        <v>2000</v>
      </c>
      <c r="D82" s="13">
        <v>44910</v>
      </c>
      <c r="E82" s="2">
        <v>62300015</v>
      </c>
      <c r="F82" s="2" t="s">
        <v>2875</v>
      </c>
    </row>
    <row r="83" spans="1:6" ht="15.75">
      <c r="A83" s="2" t="s">
        <v>2073</v>
      </c>
      <c r="B83" s="11" t="s">
        <v>2666</v>
      </c>
      <c r="C83" s="12">
        <f>ROUND(852.68,2)</f>
        <v>852.68</v>
      </c>
      <c r="D83" s="13">
        <v>44910</v>
      </c>
      <c r="E83" s="2">
        <v>67800000</v>
      </c>
      <c r="F83" s="2" t="s">
        <v>2876</v>
      </c>
    </row>
    <row r="84" spans="1:6" ht="15.75">
      <c r="A84" s="2" t="s">
        <v>2065</v>
      </c>
      <c r="B84" s="11" t="s">
        <v>2653</v>
      </c>
      <c r="C84" s="12">
        <f>ROUND(1839.2,2)</f>
        <v>1839.2</v>
      </c>
      <c r="D84" s="13">
        <v>44910</v>
      </c>
      <c r="E84" s="2">
        <v>62900001</v>
      </c>
      <c r="F84" s="2" t="s">
        <v>2877</v>
      </c>
    </row>
    <row r="85" spans="1:6" ht="15.75">
      <c r="A85" s="2" t="s">
        <v>2068</v>
      </c>
      <c r="B85" s="11" t="s">
        <v>2650</v>
      </c>
      <c r="C85" s="12">
        <f>ROUND(4840,2)</f>
        <v>4840</v>
      </c>
      <c r="D85" s="13">
        <v>44910</v>
      </c>
      <c r="E85" s="2">
        <v>60700001</v>
      </c>
      <c r="F85" s="2" t="s">
        <v>2878</v>
      </c>
    </row>
    <row r="86" spans="1:6" ht="15.75">
      <c r="A86" s="2" t="s">
        <v>2316</v>
      </c>
      <c r="B86" s="11" t="s">
        <v>2647</v>
      </c>
      <c r="C86" s="12">
        <f>ROUND(3500,2)</f>
        <v>3500</v>
      </c>
      <c r="D86" s="13">
        <v>44910</v>
      </c>
      <c r="E86" s="2">
        <v>60700001</v>
      </c>
      <c r="F86" s="2" t="s">
        <v>2878</v>
      </c>
    </row>
    <row r="87" spans="1:6" ht="15.75">
      <c r="A87" s="2" t="s">
        <v>2845</v>
      </c>
      <c r="B87" s="11" t="s">
        <v>2649</v>
      </c>
      <c r="C87" s="12">
        <f>ROUND(20.83,2)</f>
        <v>20.83</v>
      </c>
      <c r="D87" s="13">
        <v>44910</v>
      </c>
      <c r="E87" s="2">
        <v>62300000</v>
      </c>
      <c r="F87" s="2" t="s">
        <v>2880</v>
      </c>
    </row>
    <row r="88" spans="1:6" ht="15.75">
      <c r="A88" s="2" t="s">
        <v>2503</v>
      </c>
      <c r="B88" s="11" t="s">
        <v>2638</v>
      </c>
      <c r="C88" s="12">
        <f>ROUND(3190.41,2)</f>
        <v>3190.41</v>
      </c>
      <c r="D88" s="13">
        <v>44910</v>
      </c>
      <c r="E88" s="2">
        <v>62300000</v>
      </c>
      <c r="F88" s="2" t="s">
        <v>2880</v>
      </c>
    </row>
    <row r="89" spans="1:6" ht="15.75">
      <c r="A89" s="2" t="s">
        <v>2834</v>
      </c>
      <c r="B89" s="11" t="s">
        <v>2661</v>
      </c>
      <c r="C89" s="12">
        <f>ROUND(6050,2)</f>
        <v>6050</v>
      </c>
      <c r="D89" s="13">
        <v>44910</v>
      </c>
      <c r="E89" s="2">
        <v>62300000</v>
      </c>
      <c r="F89" s="2" t="s">
        <v>2880</v>
      </c>
    </row>
    <row r="90" spans="1:6" ht="15.75">
      <c r="A90" s="2" t="s">
        <v>2043</v>
      </c>
      <c r="B90" s="11" t="s">
        <v>2656</v>
      </c>
      <c r="C90" s="12">
        <f>ROUND(250.47,2)</f>
        <v>250.47</v>
      </c>
      <c r="D90" s="13">
        <v>44910</v>
      </c>
      <c r="E90" s="2">
        <v>60700010</v>
      </c>
      <c r="F90" s="2" t="s">
        <v>2881</v>
      </c>
    </row>
    <row r="91" spans="1:6" ht="15.75">
      <c r="A91" s="2" t="s">
        <v>2833</v>
      </c>
      <c r="B91" s="11" t="s">
        <v>2662</v>
      </c>
      <c r="C91" s="12">
        <f>ROUND(1544,2)</f>
        <v>1544</v>
      </c>
      <c r="D91" s="13">
        <v>44910</v>
      </c>
      <c r="E91" s="2">
        <v>60700000</v>
      </c>
      <c r="F91" s="2" t="s">
        <v>2882</v>
      </c>
    </row>
    <row r="92" spans="1:6" ht="15.75">
      <c r="A92" s="2" t="s">
        <v>2033</v>
      </c>
      <c r="B92" s="11" t="s">
        <v>2646</v>
      </c>
      <c r="C92" s="12">
        <f>ROUND(1927.53,2)</f>
        <v>1927.53</v>
      </c>
      <c r="D92" s="13">
        <v>44910</v>
      </c>
      <c r="E92" s="2">
        <v>60700000</v>
      </c>
      <c r="F92" s="2" t="s">
        <v>2882</v>
      </c>
    </row>
    <row r="93" spans="1:6" ht="15.75">
      <c r="A93" s="2" t="s">
        <v>2558</v>
      </c>
      <c r="B93" s="11" t="s">
        <v>2637</v>
      </c>
      <c r="C93" s="12">
        <f>ROUND(111.32,2)</f>
        <v>111.32</v>
      </c>
      <c r="D93" s="13">
        <v>44910</v>
      </c>
      <c r="E93" s="2">
        <v>60700000</v>
      </c>
      <c r="F93" s="2" t="s">
        <v>2882</v>
      </c>
    </row>
    <row r="94" spans="1:6" ht="15.75">
      <c r="A94" s="2" t="s">
        <v>2564</v>
      </c>
      <c r="B94" s="11" t="s">
        <v>2709</v>
      </c>
      <c r="C94" s="12">
        <f>ROUND(330,2)</f>
        <v>330</v>
      </c>
      <c r="D94" s="13">
        <v>44911</v>
      </c>
      <c r="E94" s="2">
        <v>62100000</v>
      </c>
      <c r="F94" s="2" t="s">
        <v>2859</v>
      </c>
    </row>
    <row r="95" spans="1:6" ht="15.75">
      <c r="A95" s="2" t="s">
        <v>2564</v>
      </c>
      <c r="B95" s="11" t="s">
        <v>2709</v>
      </c>
      <c r="C95" s="12">
        <f>ROUND(566.28,2)</f>
        <v>566.28</v>
      </c>
      <c r="D95" s="13">
        <v>44911</v>
      </c>
      <c r="E95" s="2">
        <v>62100000</v>
      </c>
      <c r="F95" s="2" t="s">
        <v>2859</v>
      </c>
    </row>
    <row r="96" spans="1:6" ht="15.75">
      <c r="A96" s="2" t="s">
        <v>2035</v>
      </c>
      <c r="B96" s="11" t="s">
        <v>2705</v>
      </c>
      <c r="C96" s="12">
        <f>ROUND(4539.7,2)</f>
        <v>4539.7</v>
      </c>
      <c r="D96" s="13">
        <v>44911</v>
      </c>
      <c r="E96" s="2">
        <v>62100000</v>
      </c>
      <c r="F96" s="2" t="s">
        <v>2859</v>
      </c>
    </row>
    <row r="97" spans="1:6" ht="15.75">
      <c r="A97" s="2" t="s">
        <v>2266</v>
      </c>
      <c r="B97" s="11" t="s">
        <v>2696</v>
      </c>
      <c r="C97" s="12">
        <f>ROUND(644.69,2)</f>
        <v>644.69</v>
      </c>
      <c r="D97" s="13">
        <v>44911</v>
      </c>
      <c r="E97" s="2">
        <v>62200004</v>
      </c>
      <c r="F97" s="2" t="s">
        <v>2862</v>
      </c>
    </row>
    <row r="98" spans="1:6" ht="15.75">
      <c r="A98" s="2" t="s">
        <v>2246</v>
      </c>
      <c r="B98" s="11" t="s">
        <v>2682</v>
      </c>
      <c r="C98" s="12">
        <f>ROUND(1552.43,2)</f>
        <v>1552.43</v>
      </c>
      <c r="D98" s="13">
        <v>44911</v>
      </c>
      <c r="E98" s="2">
        <v>62200001</v>
      </c>
      <c r="F98" s="2" t="s">
        <v>2863</v>
      </c>
    </row>
    <row r="99" spans="1:6" ht="15.75">
      <c r="A99" s="2" t="s">
        <v>2030</v>
      </c>
      <c r="B99" s="11" t="s">
        <v>2692</v>
      </c>
      <c r="C99" s="12">
        <f>ROUND(858.5,2)</f>
        <v>858.5</v>
      </c>
      <c r="D99" s="13">
        <v>44911</v>
      </c>
      <c r="E99" s="2">
        <v>60200006</v>
      </c>
      <c r="F99" s="2" t="s">
        <v>2865</v>
      </c>
    </row>
    <row r="100" spans="1:6" ht="15.75">
      <c r="A100" s="2" t="s">
        <v>2213</v>
      </c>
      <c r="B100" s="11" t="s">
        <v>2695</v>
      </c>
      <c r="C100" s="12">
        <f>ROUND(234.55,2)</f>
        <v>234.55</v>
      </c>
      <c r="D100" s="13">
        <v>44911</v>
      </c>
      <c r="E100" s="2">
        <v>60200019</v>
      </c>
      <c r="F100" s="2" t="s">
        <v>2866</v>
      </c>
    </row>
    <row r="101" spans="1:6" ht="15.75">
      <c r="A101" s="2" t="s">
        <v>2566</v>
      </c>
      <c r="B101" s="11" t="s">
        <v>2713</v>
      </c>
      <c r="C101" s="12">
        <f>ROUND(80.32,2)</f>
        <v>80.32</v>
      </c>
      <c r="D101" s="13">
        <v>44911</v>
      </c>
      <c r="E101" s="2">
        <v>60200000</v>
      </c>
      <c r="F101" s="2" t="s">
        <v>2869</v>
      </c>
    </row>
    <row r="102" spans="1:6" ht="15.75">
      <c r="A102" s="2" t="s">
        <v>2179</v>
      </c>
      <c r="B102" s="11" t="s">
        <v>2697</v>
      </c>
      <c r="C102" s="12">
        <f>ROUND(56.58,2)</f>
        <v>56.58</v>
      </c>
      <c r="D102" s="13">
        <v>44911</v>
      </c>
      <c r="E102" s="2">
        <v>60200000</v>
      </c>
      <c r="F102" s="2" t="s">
        <v>2869</v>
      </c>
    </row>
    <row r="103" spans="1:6" ht="15.75">
      <c r="A103" s="2" t="s">
        <v>2265</v>
      </c>
      <c r="B103" s="11" t="s">
        <v>2681</v>
      </c>
      <c r="C103" s="12">
        <f>ROUND(1416.01,2)</f>
        <v>1416.01</v>
      </c>
      <c r="D103" s="13">
        <v>44911</v>
      </c>
      <c r="E103" s="2">
        <v>60200000</v>
      </c>
      <c r="F103" s="2" t="s">
        <v>2869</v>
      </c>
    </row>
    <row r="104" spans="1:6" ht="15.75">
      <c r="A104" s="2" t="s">
        <v>2074</v>
      </c>
      <c r="B104" s="11" t="s">
        <v>2701</v>
      </c>
      <c r="C104" s="12">
        <f>ROUND(7.77,2)</f>
        <v>7.77</v>
      </c>
      <c r="D104" s="13">
        <v>44911</v>
      </c>
      <c r="E104" s="2">
        <v>60200000</v>
      </c>
      <c r="F104" s="2" t="s">
        <v>2869</v>
      </c>
    </row>
    <row r="105" spans="1:6" ht="15.75">
      <c r="A105" s="2" t="s">
        <v>2387</v>
      </c>
      <c r="B105" s="11" t="s">
        <v>2688</v>
      </c>
      <c r="C105" s="12">
        <f>ROUND(671.13,2)</f>
        <v>671.13</v>
      </c>
      <c r="D105" s="13">
        <v>44911</v>
      </c>
      <c r="E105" s="2">
        <v>60200000</v>
      </c>
      <c r="F105" s="2" t="s">
        <v>2869</v>
      </c>
    </row>
    <row r="106" spans="1:6" ht="15.75">
      <c r="A106" s="2" t="s">
        <v>2329</v>
      </c>
      <c r="B106" s="11" t="s">
        <v>2667</v>
      </c>
      <c r="C106" s="12">
        <f>ROUND(241.64,2)</f>
        <v>241.64</v>
      </c>
      <c r="D106" s="13">
        <v>44911</v>
      </c>
      <c r="E106" s="2">
        <v>60200000</v>
      </c>
      <c r="F106" s="2" t="s">
        <v>2869</v>
      </c>
    </row>
    <row r="107" spans="1:6" ht="15.75">
      <c r="A107" s="2" t="s">
        <v>2074</v>
      </c>
      <c r="B107" s="11" t="s">
        <v>2700</v>
      </c>
      <c r="C107" s="12">
        <f>ROUND(18.16,2)</f>
        <v>18.16</v>
      </c>
      <c r="D107" s="13">
        <v>44911</v>
      </c>
      <c r="E107" s="2">
        <v>60200000</v>
      </c>
      <c r="F107" s="2" t="s">
        <v>2869</v>
      </c>
    </row>
    <row r="108" spans="1:6" ht="15.75">
      <c r="A108" s="2" t="s">
        <v>2132</v>
      </c>
      <c r="B108" s="11" t="s">
        <v>2674</v>
      </c>
      <c r="C108" s="12">
        <f>ROUND(1817.69,2)</f>
        <v>1817.69</v>
      </c>
      <c r="D108" s="13">
        <v>44911</v>
      </c>
      <c r="E108" s="2">
        <v>62800002</v>
      </c>
      <c r="F108" s="2" t="s">
        <v>2870</v>
      </c>
    </row>
    <row r="109" spans="1:6" ht="15.75">
      <c r="A109" s="2" t="s">
        <v>2132</v>
      </c>
      <c r="B109" s="11" t="s">
        <v>2673</v>
      </c>
      <c r="C109" s="12">
        <f>ROUND(112.53,2)</f>
        <v>112.53</v>
      </c>
      <c r="D109" s="13">
        <v>44911</v>
      </c>
      <c r="E109" s="2">
        <v>62800002</v>
      </c>
      <c r="F109" s="2" t="s">
        <v>2870</v>
      </c>
    </row>
    <row r="110" spans="1:6" ht="15.75">
      <c r="A110" s="2" t="s">
        <v>2137</v>
      </c>
      <c r="B110" s="11" t="s">
        <v>2711</v>
      </c>
      <c r="C110" s="12">
        <f>ROUND(324.45,2)</f>
        <v>324.45</v>
      </c>
      <c r="D110" s="13">
        <v>44911</v>
      </c>
      <c r="E110" s="2">
        <v>62500000</v>
      </c>
      <c r="F110" s="2" t="s">
        <v>2874</v>
      </c>
    </row>
    <row r="111" spans="1:6" ht="15.75">
      <c r="A111" s="2" t="s">
        <v>2557</v>
      </c>
      <c r="B111" s="11" t="s">
        <v>2668</v>
      </c>
      <c r="C111" s="12">
        <f>ROUND(178.3,2)</f>
        <v>178.3</v>
      </c>
      <c r="D111" s="13">
        <v>44911</v>
      </c>
      <c r="E111" s="2">
        <v>62700009</v>
      </c>
      <c r="F111" s="2" t="s">
        <v>24</v>
      </c>
    </row>
    <row r="112" spans="1:6" ht="15.75">
      <c r="A112" s="2" t="s">
        <v>2106</v>
      </c>
      <c r="B112" s="11" t="s">
        <v>2704</v>
      </c>
      <c r="C112" s="12">
        <f>ROUND(43.66,2)</f>
        <v>43.66</v>
      </c>
      <c r="D112" s="13">
        <v>44911</v>
      </c>
      <c r="E112" s="2">
        <v>62900005</v>
      </c>
      <c r="F112" s="2" t="s">
        <v>28</v>
      </c>
    </row>
    <row r="113" spans="1:6" ht="15.75">
      <c r="A113" s="2" t="s">
        <v>2106</v>
      </c>
      <c r="B113" s="11" t="s">
        <v>2706</v>
      </c>
      <c r="C113" s="12">
        <f>ROUND(174.64,2)</f>
        <v>174.64</v>
      </c>
      <c r="D113" s="13">
        <v>44911</v>
      </c>
      <c r="E113" s="2">
        <v>62900005</v>
      </c>
      <c r="F113" s="2" t="s">
        <v>28</v>
      </c>
    </row>
    <row r="114" spans="1:6" ht="15.75">
      <c r="A114" s="2" t="s">
        <v>2023</v>
      </c>
      <c r="B114" s="11" t="s">
        <v>2690</v>
      </c>
      <c r="C114" s="12">
        <f>ROUND(90.85,2)</f>
        <v>90.85</v>
      </c>
      <c r="D114" s="13">
        <v>44911</v>
      </c>
      <c r="E114" s="2">
        <v>62900005</v>
      </c>
      <c r="F114" s="2" t="s">
        <v>28</v>
      </c>
    </row>
    <row r="115" spans="1:6" ht="15.75">
      <c r="A115" s="2" t="s">
        <v>2570</v>
      </c>
      <c r="B115" s="11" t="s">
        <v>2756</v>
      </c>
      <c r="C115" s="12">
        <f>ROUND(600,2)</f>
        <v>600</v>
      </c>
      <c r="D115" s="13">
        <v>44911</v>
      </c>
      <c r="E115" s="2">
        <v>62300015</v>
      </c>
      <c r="F115" s="2" t="s">
        <v>2875</v>
      </c>
    </row>
    <row r="116" spans="1:6" ht="15.75">
      <c r="A116" s="2" t="s">
        <v>2838</v>
      </c>
      <c r="B116" s="11" t="s">
        <v>2678</v>
      </c>
      <c r="C116" s="12">
        <f>ROUND(100,2)</f>
        <v>100</v>
      </c>
      <c r="D116" s="13">
        <v>44911</v>
      </c>
      <c r="E116" s="2">
        <v>62300015</v>
      </c>
      <c r="F116" s="2" t="s">
        <v>2875</v>
      </c>
    </row>
    <row r="117" spans="1:6" ht="15.75">
      <c r="A117" s="2" t="s">
        <v>2285</v>
      </c>
      <c r="B117" s="11" t="s">
        <v>2677</v>
      </c>
      <c r="C117" s="12">
        <f>ROUND(100,2)</f>
        <v>100</v>
      </c>
      <c r="D117" s="13">
        <v>44911</v>
      </c>
      <c r="E117" s="2">
        <v>62300015</v>
      </c>
      <c r="F117" s="2" t="s">
        <v>2875</v>
      </c>
    </row>
    <row r="118" spans="1:6" ht="15.75">
      <c r="A118" s="2" t="s">
        <v>2252</v>
      </c>
      <c r="B118" s="11" t="s">
        <v>2715</v>
      </c>
      <c r="C118" s="12">
        <f>ROUND(4250,2)</f>
        <v>4250</v>
      </c>
      <c r="D118" s="13">
        <v>44911</v>
      </c>
      <c r="E118" s="2">
        <v>60700001</v>
      </c>
      <c r="F118" s="2" t="s">
        <v>2878</v>
      </c>
    </row>
    <row r="119" spans="1:6" ht="15.75">
      <c r="A119" s="2" t="s">
        <v>2849</v>
      </c>
      <c r="B119" s="11" t="s">
        <v>2694</v>
      </c>
      <c r="C119" s="12">
        <f>ROUND(3000,2)</f>
        <v>3000</v>
      </c>
      <c r="D119" s="13">
        <v>44911</v>
      </c>
      <c r="E119" s="2">
        <v>60700001</v>
      </c>
      <c r="F119" s="2" t="s">
        <v>2878</v>
      </c>
    </row>
    <row r="120" spans="1:6" ht="15.75">
      <c r="A120" s="2" t="s">
        <v>2511</v>
      </c>
      <c r="B120" s="11" t="s">
        <v>2676</v>
      </c>
      <c r="C120" s="12">
        <f>ROUND(2541,2)</f>
        <v>2541</v>
      </c>
      <c r="D120" s="13">
        <v>44911</v>
      </c>
      <c r="E120" s="2">
        <v>60700001</v>
      </c>
      <c r="F120" s="2" t="s">
        <v>2878</v>
      </c>
    </row>
    <row r="121" spans="1:6" ht="15.75">
      <c r="A121" s="2" t="s">
        <v>2337</v>
      </c>
      <c r="B121" s="11" t="s">
        <v>2689</v>
      </c>
      <c r="C121" s="12">
        <f>ROUND(726,2)</f>
        <v>726</v>
      </c>
      <c r="D121" s="13">
        <v>44911</v>
      </c>
      <c r="E121" s="2">
        <v>62300000</v>
      </c>
      <c r="F121" s="2" t="s">
        <v>2880</v>
      </c>
    </row>
    <row r="122" spans="1:6" ht="15.75">
      <c r="A122" s="2" t="s">
        <v>2851</v>
      </c>
      <c r="B122" s="11" t="s">
        <v>2686</v>
      </c>
      <c r="C122" s="12">
        <f>ROUND(605,2)</f>
        <v>605</v>
      </c>
      <c r="D122" s="13">
        <v>44911</v>
      </c>
      <c r="E122" s="2">
        <v>62300000</v>
      </c>
      <c r="F122" s="2" t="s">
        <v>2880</v>
      </c>
    </row>
    <row r="123" spans="1:6" ht="15.75">
      <c r="A123" s="2" t="s">
        <v>2056</v>
      </c>
      <c r="B123" s="11" t="s">
        <v>2707</v>
      </c>
      <c r="C123" s="12">
        <f>ROUND(605,2)</f>
        <v>605</v>
      </c>
      <c r="D123" s="13">
        <v>44911</v>
      </c>
      <c r="E123" s="2">
        <v>62300000</v>
      </c>
      <c r="F123" s="2" t="s">
        <v>2880</v>
      </c>
    </row>
    <row r="124" spans="1:6" ht="15.75">
      <c r="A124" s="2" t="s">
        <v>2058</v>
      </c>
      <c r="B124" s="11" t="s">
        <v>2703</v>
      </c>
      <c r="C124" s="12">
        <f>ROUND(577,2)</f>
        <v>577</v>
      </c>
      <c r="D124" s="13">
        <v>44911</v>
      </c>
      <c r="E124" s="2">
        <v>62300000</v>
      </c>
      <c r="F124" s="2" t="s">
        <v>2880</v>
      </c>
    </row>
    <row r="125" spans="1:6" ht="15.75">
      <c r="A125" s="2" t="s">
        <v>2055</v>
      </c>
      <c r="B125" s="11" t="s">
        <v>2702</v>
      </c>
      <c r="C125" s="12">
        <f>ROUND(436.21,2)</f>
        <v>436.21</v>
      </c>
      <c r="D125" s="13">
        <v>44911</v>
      </c>
      <c r="E125" s="2">
        <v>62300000</v>
      </c>
      <c r="F125" s="2" t="s">
        <v>2880</v>
      </c>
    </row>
    <row r="126" spans="1:6" ht="15.75">
      <c r="A126" s="2" t="s">
        <v>2850</v>
      </c>
      <c r="B126" s="11" t="s">
        <v>2693</v>
      </c>
      <c r="C126" s="12">
        <f>ROUND(3630,2)</f>
        <v>3630</v>
      </c>
      <c r="D126" s="13">
        <v>44911</v>
      </c>
      <c r="E126" s="2">
        <v>62300000</v>
      </c>
      <c r="F126" s="2" t="s">
        <v>2880</v>
      </c>
    </row>
    <row r="127" spans="1:6" ht="15.75">
      <c r="A127" s="2" t="s">
        <v>2136</v>
      </c>
      <c r="B127" s="11" t="s">
        <v>2683</v>
      </c>
      <c r="C127" s="12">
        <f>ROUND(3999,2)</f>
        <v>3999</v>
      </c>
      <c r="D127" s="13">
        <v>44911</v>
      </c>
      <c r="E127" s="2">
        <v>62300000</v>
      </c>
      <c r="F127" s="2" t="s">
        <v>2880</v>
      </c>
    </row>
    <row r="128" spans="1:6" ht="15.75">
      <c r="A128" s="2" t="s">
        <v>2852</v>
      </c>
      <c r="B128" s="11" t="s">
        <v>2679</v>
      </c>
      <c r="C128" s="12">
        <f>ROUND(2450,2)</f>
        <v>2450</v>
      </c>
      <c r="D128" s="13">
        <v>44911</v>
      </c>
      <c r="E128" s="2">
        <v>62300000</v>
      </c>
      <c r="F128" s="2" t="s">
        <v>2880</v>
      </c>
    </row>
    <row r="129" spans="1:6" ht="15.75">
      <c r="A129" s="2" t="s">
        <v>2085</v>
      </c>
      <c r="B129" s="11" t="s">
        <v>2699</v>
      </c>
      <c r="C129" s="12">
        <f>ROUND(496.1,2)</f>
        <v>496.1</v>
      </c>
      <c r="D129" s="13">
        <v>44911</v>
      </c>
      <c r="E129" s="2">
        <v>62300000</v>
      </c>
      <c r="F129" s="2" t="s">
        <v>2880</v>
      </c>
    </row>
    <row r="130" spans="1:6" ht="15.75">
      <c r="A130" s="2" t="s">
        <v>2085</v>
      </c>
      <c r="B130" s="11" t="s">
        <v>2698</v>
      </c>
      <c r="C130" s="12">
        <f>ROUND(496.1,2)</f>
        <v>496.1</v>
      </c>
      <c r="D130" s="13">
        <v>44911</v>
      </c>
      <c r="E130" s="2">
        <v>62300000</v>
      </c>
      <c r="F130" s="2" t="s">
        <v>2880</v>
      </c>
    </row>
    <row r="131" spans="1:6" ht="15.75">
      <c r="A131" s="2" t="s">
        <v>2054</v>
      </c>
      <c r="B131" s="11" t="s">
        <v>2684</v>
      </c>
      <c r="C131" s="12">
        <f>ROUND(1559,2)</f>
        <v>1559</v>
      </c>
      <c r="D131" s="13">
        <v>44911</v>
      </c>
      <c r="E131" s="2">
        <v>62300000</v>
      </c>
      <c r="F131" s="2" t="s">
        <v>2880</v>
      </c>
    </row>
    <row r="132" spans="1:6" ht="15.75">
      <c r="A132" s="2" t="s">
        <v>2171</v>
      </c>
      <c r="B132" s="11" t="s">
        <v>2671</v>
      </c>
      <c r="C132" s="12">
        <f>ROUND(2766.7,2)</f>
        <v>2766.7</v>
      </c>
      <c r="D132" s="13">
        <v>44911</v>
      </c>
      <c r="E132" s="2">
        <v>62300000</v>
      </c>
      <c r="F132" s="2" t="s">
        <v>2880</v>
      </c>
    </row>
    <row r="133" spans="1:6" ht="15.75">
      <c r="A133" s="2" t="s">
        <v>2836</v>
      </c>
      <c r="B133" s="11" t="s">
        <v>2714</v>
      </c>
      <c r="C133" s="12">
        <f>ROUND(1000,2)</f>
        <v>1000</v>
      </c>
      <c r="D133" s="13">
        <v>44911</v>
      </c>
      <c r="E133" s="2">
        <v>60700010</v>
      </c>
      <c r="F133" s="2" t="s">
        <v>2881</v>
      </c>
    </row>
    <row r="134" spans="1:6" ht="15.75">
      <c r="A134" s="2" t="s">
        <v>2349</v>
      </c>
      <c r="B134" s="11" t="s">
        <v>2708</v>
      </c>
      <c r="C134" s="12">
        <f>ROUND(2541,2)</f>
        <v>2541</v>
      </c>
      <c r="D134" s="13">
        <v>44911</v>
      </c>
      <c r="E134" s="2">
        <v>60700010</v>
      </c>
      <c r="F134" s="2" t="s">
        <v>2881</v>
      </c>
    </row>
    <row r="135" spans="1:6" ht="15.75">
      <c r="A135" s="2" t="s">
        <v>2039</v>
      </c>
      <c r="B135" s="11" t="s">
        <v>2687</v>
      </c>
      <c r="C135" s="12">
        <f>ROUND(2867.7,2)</f>
        <v>2867.7</v>
      </c>
      <c r="D135" s="13">
        <v>44911</v>
      </c>
      <c r="E135" s="2">
        <v>60700010</v>
      </c>
      <c r="F135" s="2" t="s">
        <v>2881</v>
      </c>
    </row>
    <row r="136" spans="1:6" ht="15.75">
      <c r="A136" s="2" t="s">
        <v>2219</v>
      </c>
      <c r="B136" s="11" t="s">
        <v>2672</v>
      </c>
      <c r="C136" s="12">
        <f>ROUND(907.5,2)</f>
        <v>907.5</v>
      </c>
      <c r="D136" s="13">
        <v>44911</v>
      </c>
      <c r="E136" s="2">
        <v>60700010</v>
      </c>
      <c r="F136" s="2" t="s">
        <v>2881</v>
      </c>
    </row>
    <row r="137" spans="1:6" ht="15.75">
      <c r="A137" s="2" t="s">
        <v>2015</v>
      </c>
      <c r="B137" s="11" t="s">
        <v>2712</v>
      </c>
      <c r="C137" s="12">
        <f>ROUND(1708.52,2)</f>
        <v>1708.52</v>
      </c>
      <c r="D137" s="13">
        <v>44911</v>
      </c>
      <c r="E137" s="2">
        <v>60700000</v>
      </c>
      <c r="F137" s="2" t="s">
        <v>2882</v>
      </c>
    </row>
    <row r="138" spans="1:6" ht="15.75">
      <c r="A138" s="2" t="s">
        <v>2165</v>
      </c>
      <c r="B138" s="11" t="s">
        <v>2691</v>
      </c>
      <c r="C138" s="12">
        <f>ROUND(484,2)</f>
        <v>484</v>
      </c>
      <c r="D138" s="13">
        <v>44911</v>
      </c>
      <c r="E138" s="2">
        <v>60700000</v>
      </c>
      <c r="F138" s="2" t="s">
        <v>2882</v>
      </c>
    </row>
    <row r="139" spans="1:6" ht="15.75">
      <c r="A139" s="2" t="s">
        <v>2565</v>
      </c>
      <c r="B139" s="11" t="s">
        <v>2710</v>
      </c>
      <c r="C139" s="12">
        <f>ROUND(605,2)</f>
        <v>605</v>
      </c>
      <c r="D139" s="13">
        <v>44911</v>
      </c>
      <c r="E139" s="2">
        <v>62900010</v>
      </c>
      <c r="F139" s="2" t="s">
        <v>2883</v>
      </c>
    </row>
    <row r="140" spans="1:6" ht="15.75">
      <c r="A140" s="2" t="s">
        <v>2557</v>
      </c>
      <c r="B140" s="11" t="s">
        <v>2670</v>
      </c>
      <c r="C140" s="12">
        <f>ROUND(176.9,2)</f>
        <v>176.9</v>
      </c>
      <c r="D140" s="13">
        <v>44911</v>
      </c>
      <c r="E140" s="2">
        <v>62900004</v>
      </c>
      <c r="F140" s="2" t="s">
        <v>2884</v>
      </c>
    </row>
    <row r="141" spans="1:6" ht="15.75">
      <c r="A141" s="2" t="s">
        <v>2557</v>
      </c>
      <c r="B141" s="11" t="s">
        <v>2669</v>
      </c>
      <c r="C141" s="12">
        <f>ROUND(18,2)</f>
        <v>18</v>
      </c>
      <c r="D141" s="13">
        <v>44911</v>
      </c>
      <c r="E141" s="2">
        <v>62900004</v>
      </c>
      <c r="F141" s="2" t="s">
        <v>2884</v>
      </c>
    </row>
    <row r="142" spans="1:6" ht="15.75">
      <c r="A142" s="2" t="s">
        <v>2562</v>
      </c>
      <c r="B142" s="11" t="s">
        <v>2675</v>
      </c>
      <c r="C142" s="12">
        <f>ROUND(44316.89,2)</f>
        <v>44316.89</v>
      </c>
      <c r="D142" s="13">
        <v>44911</v>
      </c>
      <c r="E142" s="2">
        <v>21102023</v>
      </c>
      <c r="F142" s="2" t="s">
        <v>2887</v>
      </c>
    </row>
    <row r="143" spans="1:6" ht="15.75">
      <c r="A143" s="2" t="s">
        <v>2563</v>
      </c>
      <c r="B143" s="11" t="s">
        <v>2685</v>
      </c>
      <c r="C143" s="12">
        <f>ROUND(11848.02,2)</f>
        <v>11848.02</v>
      </c>
      <c r="D143" s="13">
        <v>44911</v>
      </c>
      <c r="E143" s="2">
        <v>21402023</v>
      </c>
      <c r="F143" s="2" t="s">
        <v>2886</v>
      </c>
    </row>
    <row r="144" spans="1:6" ht="15.75">
      <c r="A144" s="2" t="s">
        <v>2077</v>
      </c>
      <c r="B144" s="11" t="s">
        <v>2680</v>
      </c>
      <c r="C144" s="12">
        <f>ROUND(13143.99,2)</f>
        <v>13143.99</v>
      </c>
      <c r="D144" s="13">
        <v>44911</v>
      </c>
      <c r="E144" s="2">
        <v>21502023</v>
      </c>
      <c r="F144" s="2" t="s">
        <v>2888</v>
      </c>
    </row>
    <row r="145" spans="1:6" ht="15.75">
      <c r="A145" s="2" t="s">
        <v>2163</v>
      </c>
      <c r="B145" s="11" t="s">
        <v>2726</v>
      </c>
      <c r="C145" s="12">
        <f>ROUND(1936,2)</f>
        <v>1936</v>
      </c>
      <c r="D145" s="13">
        <v>44916</v>
      </c>
      <c r="E145" s="2">
        <v>62200004</v>
      </c>
      <c r="F145" s="2" t="s">
        <v>2862</v>
      </c>
    </row>
    <row r="146" spans="1:6" ht="15.75">
      <c r="A146" s="2" t="s">
        <v>2064</v>
      </c>
      <c r="B146" s="11" t="s">
        <v>2721</v>
      </c>
      <c r="C146" s="12">
        <f>ROUND(180.74,2)</f>
        <v>180.74</v>
      </c>
      <c r="D146" s="13">
        <v>44916</v>
      </c>
      <c r="E146" s="2">
        <v>62800003</v>
      </c>
      <c r="F146" s="2" t="s">
        <v>2867</v>
      </c>
    </row>
    <row r="147" spans="1:6" ht="15.75">
      <c r="A147" s="2" t="s">
        <v>2064</v>
      </c>
      <c r="B147" s="11" t="s">
        <v>2721</v>
      </c>
      <c r="C147" s="12">
        <f>ROUND(320.45,2)</f>
        <v>320.45</v>
      </c>
      <c r="D147" s="13">
        <v>44916</v>
      </c>
      <c r="E147" s="2">
        <v>62800003</v>
      </c>
      <c r="F147" s="2" t="s">
        <v>2867</v>
      </c>
    </row>
    <row r="148" spans="1:6" ht="15.75">
      <c r="A148" s="2" t="s">
        <v>2064</v>
      </c>
      <c r="B148" s="11" t="s">
        <v>2721</v>
      </c>
      <c r="C148" s="12">
        <f>ROUND(17.13,2)</f>
        <v>17.13</v>
      </c>
      <c r="D148" s="13">
        <v>44916</v>
      </c>
      <c r="E148" s="2">
        <v>62800003</v>
      </c>
      <c r="F148" s="2" t="s">
        <v>2867</v>
      </c>
    </row>
    <row r="149" spans="1:6" ht="15.75">
      <c r="A149" s="2" t="s">
        <v>2019</v>
      </c>
      <c r="B149" s="11" t="s">
        <v>2735</v>
      </c>
      <c r="C149" s="12">
        <f>ROUND(2717.66,2)</f>
        <v>2717.66</v>
      </c>
      <c r="D149" s="13">
        <v>44916</v>
      </c>
      <c r="E149" s="2">
        <v>60200000</v>
      </c>
      <c r="F149" s="2" t="s">
        <v>2869</v>
      </c>
    </row>
    <row r="150" spans="1:6" ht="15.75">
      <c r="A150" s="2" t="s">
        <v>2329</v>
      </c>
      <c r="B150" s="11" t="s">
        <v>2725</v>
      </c>
      <c r="C150" s="12">
        <f>ROUND(1199.99,2)</f>
        <v>1199.99</v>
      </c>
      <c r="D150" s="13">
        <v>44916</v>
      </c>
      <c r="E150" s="2">
        <v>60200000</v>
      </c>
      <c r="F150" s="2" t="s">
        <v>2869</v>
      </c>
    </row>
    <row r="151" spans="1:6" ht="15.75">
      <c r="A151" s="2" t="s">
        <v>2171</v>
      </c>
      <c r="B151" s="11" t="s">
        <v>2749</v>
      </c>
      <c r="C151" s="12">
        <f>ROUND(117.93,2)</f>
        <v>117.93</v>
      </c>
      <c r="D151" s="13">
        <v>44916</v>
      </c>
      <c r="E151" s="2">
        <v>60200000</v>
      </c>
      <c r="F151" s="2" t="s">
        <v>2869</v>
      </c>
    </row>
    <row r="152" spans="1:6" ht="15.75">
      <c r="A152" s="2" t="s">
        <v>2133</v>
      </c>
      <c r="B152" s="11" t="s">
        <v>2728</v>
      </c>
      <c r="C152" s="12">
        <f>ROUND(1923.72,2)</f>
        <v>1923.72</v>
      </c>
      <c r="D152" s="13">
        <v>44916</v>
      </c>
      <c r="E152" s="2">
        <v>62800002</v>
      </c>
      <c r="F152" s="2" t="s">
        <v>2870</v>
      </c>
    </row>
    <row r="153" spans="1:6" ht="15.75">
      <c r="A153" s="2" t="s">
        <v>2236</v>
      </c>
      <c r="B153" s="11" t="s">
        <v>2730</v>
      </c>
      <c r="C153" s="12">
        <f>ROUND(6611.57,2)</f>
        <v>6611.57</v>
      </c>
      <c r="D153" s="13">
        <v>44916</v>
      </c>
      <c r="E153" s="2">
        <v>60200008</v>
      </c>
      <c r="F153" s="2" t="s">
        <v>2873</v>
      </c>
    </row>
    <row r="154" spans="1:6" ht="15.75">
      <c r="A154" s="2" t="s">
        <v>2023</v>
      </c>
      <c r="B154" s="11" t="s">
        <v>2755</v>
      </c>
      <c r="C154" s="12">
        <f>ROUND(182.36,2)</f>
        <v>182.36</v>
      </c>
      <c r="D154" s="13">
        <v>44916</v>
      </c>
      <c r="E154" s="2">
        <v>62900005</v>
      </c>
      <c r="F154" s="2" t="s">
        <v>28</v>
      </c>
    </row>
    <row r="155" spans="1:6" ht="15.75">
      <c r="A155" s="2" t="s">
        <v>2023</v>
      </c>
      <c r="B155" s="11" t="s">
        <v>2754</v>
      </c>
      <c r="C155" s="12">
        <f>ROUND(175.3,2)</f>
        <v>175.3</v>
      </c>
      <c r="D155" s="13">
        <v>44916</v>
      </c>
      <c r="E155" s="2">
        <v>62900005</v>
      </c>
      <c r="F155" s="2" t="s">
        <v>28</v>
      </c>
    </row>
    <row r="156" spans="1:6" ht="15.75">
      <c r="A156" s="2" t="s">
        <v>2023</v>
      </c>
      <c r="B156" s="11" t="s">
        <v>2753</v>
      </c>
      <c r="C156" s="12">
        <f>ROUND(130.87,2)</f>
        <v>130.87</v>
      </c>
      <c r="D156" s="13">
        <v>44916</v>
      </c>
      <c r="E156" s="2">
        <v>62900005</v>
      </c>
      <c r="F156" s="2" t="s">
        <v>28</v>
      </c>
    </row>
    <row r="157" spans="1:6" ht="15.75">
      <c r="A157" s="2" t="s">
        <v>2023</v>
      </c>
      <c r="B157" s="11" t="s">
        <v>2752</v>
      </c>
      <c r="C157" s="12">
        <f>ROUND(130.07,2)</f>
        <v>130.07</v>
      </c>
      <c r="D157" s="13">
        <v>44916</v>
      </c>
      <c r="E157" s="2">
        <v>62900005</v>
      </c>
      <c r="F157" s="2" t="s">
        <v>28</v>
      </c>
    </row>
    <row r="158" spans="1:6" ht="15.75">
      <c r="A158" s="2" t="s">
        <v>2023</v>
      </c>
      <c r="B158" s="11" t="s">
        <v>2738</v>
      </c>
      <c r="C158" s="12">
        <f>ROUND(172.06,2)</f>
        <v>172.06</v>
      </c>
      <c r="D158" s="13">
        <v>44916</v>
      </c>
      <c r="E158" s="2">
        <v>62900005</v>
      </c>
      <c r="F158" s="2" t="s">
        <v>28</v>
      </c>
    </row>
    <row r="159" spans="1:6" ht="15.75">
      <c r="A159" s="2" t="s">
        <v>2023</v>
      </c>
      <c r="B159" s="11" t="s">
        <v>2736</v>
      </c>
      <c r="C159" s="12">
        <f>ROUND(117.31,2)</f>
        <v>117.31</v>
      </c>
      <c r="D159" s="13">
        <v>44916</v>
      </c>
      <c r="E159" s="2">
        <v>62900005</v>
      </c>
      <c r="F159" s="2" t="s">
        <v>28</v>
      </c>
    </row>
    <row r="160" spans="1:6" ht="15.75">
      <c r="A160" s="2" t="s">
        <v>2023</v>
      </c>
      <c r="B160" s="11" t="s">
        <v>2751</v>
      </c>
      <c r="C160" s="12">
        <f>ROUND(139.03,2)</f>
        <v>139.03</v>
      </c>
      <c r="D160" s="13">
        <v>44916</v>
      </c>
      <c r="E160" s="2">
        <v>62900005</v>
      </c>
      <c r="F160" s="2" t="s">
        <v>28</v>
      </c>
    </row>
    <row r="161" spans="1:6" ht="15.75">
      <c r="A161" s="2" t="s">
        <v>2106</v>
      </c>
      <c r="B161" s="11" t="s">
        <v>2744</v>
      </c>
      <c r="C161" s="12">
        <f>ROUND(87.32,2)</f>
        <v>87.32</v>
      </c>
      <c r="D161" s="13">
        <v>44916</v>
      </c>
      <c r="E161" s="2">
        <v>62900005</v>
      </c>
      <c r="F161" s="2" t="s">
        <v>28</v>
      </c>
    </row>
    <row r="162" spans="1:6" ht="15.75">
      <c r="A162" s="2" t="s">
        <v>2106</v>
      </c>
      <c r="B162" s="11" t="s">
        <v>2743</v>
      </c>
      <c r="C162" s="12">
        <f>ROUND(87.32,2)</f>
        <v>87.32</v>
      </c>
      <c r="D162" s="13">
        <v>44916</v>
      </c>
      <c r="E162" s="2">
        <v>62900005</v>
      </c>
      <c r="F162" s="2" t="s">
        <v>28</v>
      </c>
    </row>
    <row r="163" spans="1:6" ht="15.75">
      <c r="A163" s="2" t="s">
        <v>2106</v>
      </c>
      <c r="B163" s="11" t="s">
        <v>2741</v>
      </c>
      <c r="C163" s="12">
        <f>ROUND(43.66,2)</f>
        <v>43.66</v>
      </c>
      <c r="D163" s="13">
        <v>44916</v>
      </c>
      <c r="E163" s="2">
        <v>62900005</v>
      </c>
      <c r="F163" s="2" t="s">
        <v>28</v>
      </c>
    </row>
    <row r="164" spans="1:6" ht="15.75">
      <c r="A164" s="2" t="s">
        <v>2569</v>
      </c>
      <c r="B164" s="11" t="s">
        <v>2750</v>
      </c>
      <c r="C164" s="12">
        <f>ROUND(544.5,2)</f>
        <v>544.5</v>
      </c>
      <c r="D164" s="13">
        <v>44916</v>
      </c>
      <c r="E164" s="2">
        <v>60700001</v>
      </c>
      <c r="F164" s="2" t="s">
        <v>2878</v>
      </c>
    </row>
    <row r="165" spans="1:6" ht="15.75">
      <c r="A165" s="2" t="s">
        <v>2846</v>
      </c>
      <c r="B165" s="11" t="s">
        <v>2748</v>
      </c>
      <c r="C165" s="12">
        <f>ROUND(3630,2)</f>
        <v>3630</v>
      </c>
      <c r="D165" s="13">
        <v>44916</v>
      </c>
      <c r="E165" s="2">
        <v>60700001</v>
      </c>
      <c r="F165" s="2" t="s">
        <v>2878</v>
      </c>
    </row>
    <row r="166" spans="1:6" ht="15.75">
      <c r="A166" s="2" t="s">
        <v>2233</v>
      </c>
      <c r="B166" s="11" t="s">
        <v>2746</v>
      </c>
      <c r="C166" s="12">
        <f>ROUND(4250,2)</f>
        <v>4250</v>
      </c>
      <c r="D166" s="13">
        <v>44916</v>
      </c>
      <c r="E166" s="2">
        <v>60700001</v>
      </c>
      <c r="F166" s="2" t="s">
        <v>2878</v>
      </c>
    </row>
    <row r="167" spans="1:6" ht="15.75">
      <c r="A167" s="2" t="s">
        <v>2220</v>
      </c>
      <c r="B167" s="11" t="s">
        <v>2737</v>
      </c>
      <c r="C167" s="12">
        <f>ROUND(4250,2)</f>
        <v>4250</v>
      </c>
      <c r="D167" s="13">
        <v>44916</v>
      </c>
      <c r="E167" s="2">
        <v>60700001</v>
      </c>
      <c r="F167" s="2" t="s">
        <v>2878</v>
      </c>
    </row>
    <row r="168" spans="1:6" ht="15.75">
      <c r="A168" s="2" t="s">
        <v>2531</v>
      </c>
      <c r="B168" s="11" t="s">
        <v>2723</v>
      </c>
      <c r="C168" s="12">
        <f>ROUND(3000,2)</f>
        <v>3000</v>
      </c>
      <c r="D168" s="13">
        <v>44916</v>
      </c>
      <c r="E168" s="2">
        <v>60700001</v>
      </c>
      <c r="F168" s="2" t="s">
        <v>2878</v>
      </c>
    </row>
    <row r="169" spans="1:6" ht="15.75">
      <c r="A169" s="2" t="s">
        <v>2030</v>
      </c>
      <c r="B169" s="11" t="s">
        <v>2724</v>
      </c>
      <c r="C169" s="12">
        <f>ROUND(12705,2)</f>
        <v>12705</v>
      </c>
      <c r="D169" s="13">
        <v>44916</v>
      </c>
      <c r="E169" s="2">
        <v>62300000</v>
      </c>
      <c r="F169" s="2" t="s">
        <v>2880</v>
      </c>
    </row>
    <row r="170" spans="1:6" ht="15.75">
      <c r="A170" s="2" t="s">
        <v>2848</v>
      </c>
      <c r="B170" s="11" t="s">
        <v>2742</v>
      </c>
      <c r="C170" s="12">
        <f>ROUND(327.18,2)</f>
        <v>327.18</v>
      </c>
      <c r="D170" s="13">
        <v>44916</v>
      </c>
      <c r="E170" s="2">
        <v>62300000</v>
      </c>
      <c r="F170" s="2" t="s">
        <v>2880</v>
      </c>
    </row>
    <row r="171" spans="1:6" ht="15.75">
      <c r="A171" s="2" t="s">
        <v>2848</v>
      </c>
      <c r="B171" s="11" t="s">
        <v>2740</v>
      </c>
      <c r="C171" s="12">
        <f>ROUND(1145.14,2)</f>
        <v>1145.14</v>
      </c>
      <c r="D171" s="13">
        <v>44916</v>
      </c>
      <c r="E171" s="2">
        <v>62300000</v>
      </c>
      <c r="F171" s="2" t="s">
        <v>2880</v>
      </c>
    </row>
    <row r="172" spans="1:6" ht="15.75">
      <c r="A172" s="2" t="s">
        <v>2043</v>
      </c>
      <c r="B172" s="11" t="s">
        <v>2722</v>
      </c>
      <c r="C172" s="12">
        <f>ROUND(3500,2)</f>
        <v>3500</v>
      </c>
      <c r="D172" s="13">
        <v>44916</v>
      </c>
      <c r="E172" s="2">
        <v>62300000</v>
      </c>
      <c r="F172" s="2" t="s">
        <v>2880</v>
      </c>
    </row>
    <row r="173" spans="1:6" ht="15.75">
      <c r="A173" s="2" t="s">
        <v>2351</v>
      </c>
      <c r="B173" s="11" t="s">
        <v>2733</v>
      </c>
      <c r="C173" s="12">
        <f>ROUND(6527.95,2)</f>
        <v>6527.95</v>
      </c>
      <c r="D173" s="13">
        <v>44916</v>
      </c>
      <c r="E173" s="2">
        <v>62300000</v>
      </c>
      <c r="F173" s="2" t="s">
        <v>2880</v>
      </c>
    </row>
    <row r="174" spans="1:6" ht="15.75">
      <c r="A174" s="2" t="s">
        <v>2568</v>
      </c>
      <c r="B174" s="11" t="s">
        <v>2747</v>
      </c>
      <c r="C174" s="12">
        <f>ROUND(300,2)</f>
        <v>300</v>
      </c>
      <c r="D174" s="13">
        <v>44916</v>
      </c>
      <c r="E174" s="2">
        <v>60700010</v>
      </c>
      <c r="F174" s="2" t="s">
        <v>2881</v>
      </c>
    </row>
    <row r="175" spans="1:6" ht="15.75">
      <c r="A175" s="2" t="s">
        <v>2128</v>
      </c>
      <c r="B175" s="11" t="s">
        <v>2732</v>
      </c>
      <c r="C175" s="12">
        <f>ROUND(907.5,2)</f>
        <v>907.5</v>
      </c>
      <c r="D175" s="13">
        <v>44916</v>
      </c>
      <c r="E175" s="2">
        <v>60700010</v>
      </c>
      <c r="F175" s="2" t="s">
        <v>2881</v>
      </c>
    </row>
    <row r="176" spans="1:6" ht="15.75">
      <c r="A176" s="2" t="s">
        <v>2166</v>
      </c>
      <c r="B176" s="11" t="s">
        <v>2731</v>
      </c>
      <c r="C176" s="12">
        <f>ROUND(1500,2)</f>
        <v>1500</v>
      </c>
      <c r="D176" s="13">
        <v>44916</v>
      </c>
      <c r="E176" s="2">
        <v>60700010</v>
      </c>
      <c r="F176" s="2" t="s">
        <v>2881</v>
      </c>
    </row>
    <row r="177" spans="1:6" ht="15.75">
      <c r="A177" s="2" t="s">
        <v>2109</v>
      </c>
      <c r="B177" s="11" t="s">
        <v>2719</v>
      </c>
      <c r="C177" s="12">
        <f>ROUND(786.5,2)</f>
        <v>786.5</v>
      </c>
      <c r="D177" s="13">
        <v>44916</v>
      </c>
      <c r="E177" s="2">
        <v>60700010</v>
      </c>
      <c r="F177" s="2" t="s">
        <v>2881</v>
      </c>
    </row>
    <row r="178" spans="1:6" ht="15.75">
      <c r="A178" s="2" t="s">
        <v>2847</v>
      </c>
      <c r="B178" s="11" t="s">
        <v>2745</v>
      </c>
      <c r="C178" s="12">
        <f>ROUND(556.18,2)</f>
        <v>556.18</v>
      </c>
      <c r="D178" s="13">
        <v>44916</v>
      </c>
      <c r="E178" s="2">
        <v>60700000</v>
      </c>
      <c r="F178" s="2" t="s">
        <v>2882</v>
      </c>
    </row>
    <row r="179" spans="1:6" ht="15.75">
      <c r="A179" s="2" t="s">
        <v>2015</v>
      </c>
      <c r="B179" s="11" t="s">
        <v>2739</v>
      </c>
      <c r="C179" s="12">
        <f>ROUND(1694,2)</f>
        <v>1694</v>
      </c>
      <c r="D179" s="13">
        <v>44916</v>
      </c>
      <c r="E179" s="2">
        <v>60700000</v>
      </c>
      <c r="F179" s="2" t="s">
        <v>2882</v>
      </c>
    </row>
    <row r="180" spans="1:6" ht="15.75">
      <c r="A180" s="2" t="s">
        <v>2853</v>
      </c>
      <c r="B180" s="11" t="s">
        <v>2718</v>
      </c>
      <c r="C180" s="12">
        <f>ROUND(1614.18,2)</f>
        <v>1614.18</v>
      </c>
      <c r="D180" s="13">
        <v>44916</v>
      </c>
      <c r="E180" s="2">
        <v>60700000</v>
      </c>
      <c r="F180" s="2" t="s">
        <v>2882</v>
      </c>
    </row>
    <row r="181" spans="1:6" ht="15.75">
      <c r="A181" s="2" t="s">
        <v>2567</v>
      </c>
      <c r="B181" s="11" t="s">
        <v>2720</v>
      </c>
      <c r="C181" s="12">
        <f>ROUND(5063.12,2)</f>
        <v>5063.12</v>
      </c>
      <c r="D181" s="13">
        <v>44916</v>
      </c>
      <c r="E181" s="2">
        <v>62900010</v>
      </c>
      <c r="F181" s="2" t="s">
        <v>2883</v>
      </c>
    </row>
    <row r="182" spans="1:6" ht="15.75">
      <c r="A182" s="2" t="s">
        <v>2557</v>
      </c>
      <c r="B182" s="11" t="s">
        <v>2729</v>
      </c>
      <c r="C182" s="12">
        <f>ROUND(58.15,2)</f>
        <v>58.15</v>
      </c>
      <c r="D182" s="13">
        <v>44916</v>
      </c>
      <c r="E182" s="2">
        <v>62900004</v>
      </c>
      <c r="F182" s="2" t="s">
        <v>2884</v>
      </c>
    </row>
    <row r="183" spans="1:6" ht="15.75">
      <c r="A183" s="2" t="s">
        <v>2389</v>
      </c>
      <c r="B183" s="11" t="s">
        <v>2716</v>
      </c>
      <c r="C183" s="12">
        <f>ROUND(725,2)</f>
        <v>725</v>
      </c>
      <c r="D183" s="13">
        <v>44916</v>
      </c>
      <c r="E183" s="2">
        <v>60200007</v>
      </c>
      <c r="F183" s="2" t="s">
        <v>2885</v>
      </c>
    </row>
    <row r="184" spans="1:6" ht="15.75">
      <c r="A184" s="2" t="s">
        <v>2389</v>
      </c>
      <c r="B184" s="11" t="s">
        <v>2717</v>
      </c>
      <c r="C184" s="12">
        <f>ROUND(5648,2)</f>
        <v>5648</v>
      </c>
      <c r="D184" s="13">
        <v>44916</v>
      </c>
      <c r="E184" s="2">
        <v>60200007</v>
      </c>
      <c r="F184" s="2" t="s">
        <v>2885</v>
      </c>
    </row>
    <row r="185" spans="1:6" ht="15.75">
      <c r="A185" s="2" t="s">
        <v>2133</v>
      </c>
      <c r="B185" s="11" t="s">
        <v>2727</v>
      </c>
      <c r="C185" s="12">
        <f>ROUND(169.4,2)</f>
        <v>169.4</v>
      </c>
      <c r="D185" s="13">
        <v>44916</v>
      </c>
      <c r="E185" s="2">
        <v>21702023</v>
      </c>
      <c r="F185" s="2" t="s">
        <v>2890</v>
      </c>
    </row>
    <row r="186" spans="1:6" ht="15.75">
      <c r="A186" s="2" t="s">
        <v>2019</v>
      </c>
      <c r="B186" s="11" t="s">
        <v>2734</v>
      </c>
      <c r="C186" s="12">
        <f>ROUND(1413.5,2)</f>
        <v>1413.5</v>
      </c>
      <c r="D186" s="13">
        <v>44916</v>
      </c>
      <c r="E186" s="2">
        <v>21902023</v>
      </c>
      <c r="F186" s="2" t="s">
        <v>2891</v>
      </c>
    </row>
    <row r="187" spans="1:6" ht="15.75">
      <c r="A187" s="2" t="s">
        <v>2019</v>
      </c>
      <c r="B187" s="11" t="s">
        <v>2734</v>
      </c>
      <c r="C187" s="12">
        <f>ROUND(5754.35,2)</f>
        <v>5754.35</v>
      </c>
      <c r="D187" s="13">
        <v>44916</v>
      </c>
      <c r="E187" s="2">
        <v>21902023</v>
      </c>
      <c r="F187" s="2" t="s">
        <v>2891</v>
      </c>
    </row>
    <row r="188" spans="1:6" ht="15.75">
      <c r="A188" s="2" t="s">
        <v>2019</v>
      </c>
      <c r="B188" s="11" t="s">
        <v>2734</v>
      </c>
      <c r="C188" s="12">
        <f>ROUND(2646.27,2)</f>
        <v>2646.27</v>
      </c>
      <c r="D188" s="13">
        <v>44916</v>
      </c>
      <c r="E188" s="2">
        <v>21902023</v>
      </c>
      <c r="F188" s="2" t="s">
        <v>2891</v>
      </c>
    </row>
    <row r="189" spans="1:6" ht="15.75">
      <c r="A189" s="2" t="s">
        <v>2163</v>
      </c>
      <c r="B189" s="11" t="s">
        <v>2770</v>
      </c>
      <c r="C189" s="12">
        <f>ROUND(84.7,2)</f>
        <v>84.7</v>
      </c>
      <c r="D189" s="13">
        <v>44918</v>
      </c>
      <c r="E189" s="2">
        <v>62200004</v>
      </c>
      <c r="F189" s="2" t="s">
        <v>2862</v>
      </c>
    </row>
    <row r="190" spans="1:6" ht="15.75">
      <c r="A190" s="2" t="s">
        <v>2083</v>
      </c>
      <c r="B190" s="11" t="s">
        <v>2775</v>
      </c>
      <c r="C190" s="12">
        <f>ROUND(14192.21,2)</f>
        <v>14192.21</v>
      </c>
      <c r="D190" s="13">
        <v>44918</v>
      </c>
      <c r="E190" s="2">
        <v>62200003</v>
      </c>
      <c r="F190" s="2" t="s">
        <v>2861</v>
      </c>
    </row>
    <row r="191" spans="1:6" ht="15.75">
      <c r="A191" s="2" t="s">
        <v>2111</v>
      </c>
      <c r="B191" s="11" t="s">
        <v>2785</v>
      </c>
      <c r="C191" s="12">
        <f>ROUND(292.41,2)</f>
        <v>292.41</v>
      </c>
      <c r="D191" s="13">
        <v>44918</v>
      </c>
      <c r="E191" s="2">
        <v>62200007</v>
      </c>
      <c r="F191" s="2" t="s">
        <v>2864</v>
      </c>
    </row>
    <row r="192" spans="1:6" ht="15.75">
      <c r="A192" s="2" t="s">
        <v>2111</v>
      </c>
      <c r="B192" s="11" t="s">
        <v>2773</v>
      </c>
      <c r="C192" s="12">
        <f>ROUND(292.41,2)</f>
        <v>292.41</v>
      </c>
      <c r="D192" s="13">
        <v>44918</v>
      </c>
      <c r="E192" s="2">
        <v>62200007</v>
      </c>
      <c r="F192" s="2" t="s">
        <v>2864</v>
      </c>
    </row>
    <row r="193" spans="1:6" ht="15.75">
      <c r="A193" s="2" t="s">
        <v>2111</v>
      </c>
      <c r="B193" s="11" t="s">
        <v>2765</v>
      </c>
      <c r="C193" s="12">
        <f>ROUND(292.51,2)</f>
        <v>292.51</v>
      </c>
      <c r="D193" s="13">
        <v>44918</v>
      </c>
      <c r="E193" s="2">
        <v>62200007</v>
      </c>
      <c r="F193" s="2" t="s">
        <v>2864</v>
      </c>
    </row>
    <row r="194" spans="1:6" ht="15.75">
      <c r="A194" s="2" t="s">
        <v>2165</v>
      </c>
      <c r="B194" s="11" t="s">
        <v>2769</v>
      </c>
      <c r="C194" s="12">
        <f>ROUND(3299.67,2)</f>
        <v>3299.67</v>
      </c>
      <c r="D194" s="13">
        <v>44918</v>
      </c>
      <c r="E194" s="2">
        <v>60200000</v>
      </c>
      <c r="F194" s="2" t="s">
        <v>2869</v>
      </c>
    </row>
    <row r="195" spans="1:6" ht="15.75">
      <c r="A195" s="2" t="s">
        <v>2233</v>
      </c>
      <c r="B195" s="11" t="s">
        <v>2776</v>
      </c>
      <c r="C195" s="12">
        <f>ROUND(80.02,2)</f>
        <v>80.02</v>
      </c>
      <c r="D195" s="13">
        <v>44918</v>
      </c>
      <c r="E195" s="2">
        <v>60200000</v>
      </c>
      <c r="F195" s="2" t="s">
        <v>2869</v>
      </c>
    </row>
    <row r="196" spans="1:6" ht="15.75">
      <c r="A196" s="2" t="s">
        <v>2557</v>
      </c>
      <c r="B196" s="11" t="s">
        <v>2786</v>
      </c>
      <c r="C196" s="12">
        <f>ROUND(17.8,2)</f>
        <v>17.8</v>
      </c>
      <c r="D196" s="13">
        <v>44918</v>
      </c>
      <c r="E196" s="2">
        <v>62700009</v>
      </c>
      <c r="F196" s="2" t="s">
        <v>24</v>
      </c>
    </row>
    <row r="197" spans="1:6" ht="15.75">
      <c r="A197" s="2" t="s">
        <v>2416</v>
      </c>
      <c r="B197" s="11" t="s">
        <v>2784</v>
      </c>
      <c r="C197" s="12">
        <f>ROUND(2420,2)</f>
        <v>2420</v>
      </c>
      <c r="D197" s="13">
        <v>44918</v>
      </c>
      <c r="E197" s="2">
        <v>62700000</v>
      </c>
      <c r="F197" s="2" t="s">
        <v>54</v>
      </c>
    </row>
    <row r="198" spans="1:6" ht="15.75">
      <c r="A198" s="2" t="s">
        <v>2475</v>
      </c>
      <c r="B198" s="11" t="s">
        <v>2779</v>
      </c>
      <c r="C198" s="12">
        <f>ROUND(1936,2)</f>
        <v>1936</v>
      </c>
      <c r="D198" s="13">
        <v>44918</v>
      </c>
      <c r="E198" s="2">
        <v>62700000</v>
      </c>
      <c r="F198" s="2" t="s">
        <v>54</v>
      </c>
    </row>
    <row r="199" spans="1:6" ht="15.75">
      <c r="A199" s="2" t="s">
        <v>2023</v>
      </c>
      <c r="B199" s="11" t="s">
        <v>2781</v>
      </c>
      <c r="C199" s="12">
        <f>ROUND(145.78,2)</f>
        <v>145.78</v>
      </c>
      <c r="D199" s="13">
        <v>44918</v>
      </c>
      <c r="E199" s="2">
        <v>62900005</v>
      </c>
      <c r="F199" s="2" t="s">
        <v>28</v>
      </c>
    </row>
    <row r="200" spans="1:6" ht="15.75">
      <c r="A200" s="2" t="s">
        <v>2023</v>
      </c>
      <c r="B200" s="11" t="s">
        <v>2783</v>
      </c>
      <c r="C200" s="12">
        <f>ROUND(83.05,2)</f>
        <v>83.05</v>
      </c>
      <c r="D200" s="13">
        <v>44918</v>
      </c>
      <c r="E200" s="2">
        <v>62900005</v>
      </c>
      <c r="F200" s="2" t="s">
        <v>28</v>
      </c>
    </row>
    <row r="201" spans="1:6" ht="15.75">
      <c r="A201" s="2" t="s">
        <v>2023</v>
      </c>
      <c r="B201" s="11" t="s">
        <v>2782</v>
      </c>
      <c r="C201" s="12">
        <f>ROUND(124.47,2)</f>
        <v>124.47</v>
      </c>
      <c r="D201" s="13">
        <v>44918</v>
      </c>
      <c r="E201" s="2">
        <v>62900005</v>
      </c>
      <c r="F201" s="2" t="s">
        <v>28</v>
      </c>
    </row>
    <row r="202" spans="1:6" ht="15.75">
      <c r="A202" s="2" t="s">
        <v>2106</v>
      </c>
      <c r="B202" s="11" t="s">
        <v>2780</v>
      </c>
      <c r="C202" s="12">
        <f>ROUND(43.66,2)</f>
        <v>43.66</v>
      </c>
      <c r="D202" s="13">
        <v>44918</v>
      </c>
      <c r="E202" s="2">
        <v>62900005</v>
      </c>
      <c r="F202" s="2" t="s">
        <v>28</v>
      </c>
    </row>
    <row r="203" spans="1:6" ht="15.75">
      <c r="A203" s="2" t="s">
        <v>2023</v>
      </c>
      <c r="B203" s="11" t="s">
        <v>2778</v>
      </c>
      <c r="C203" s="12">
        <f>ROUND(119.27,2)</f>
        <v>119.27</v>
      </c>
      <c r="D203" s="13">
        <v>44918</v>
      </c>
      <c r="E203" s="2">
        <v>62900005</v>
      </c>
      <c r="F203" s="2" t="s">
        <v>28</v>
      </c>
    </row>
    <row r="204" spans="1:6" ht="15.75">
      <c r="A204" s="2" t="s">
        <v>2858</v>
      </c>
      <c r="B204" s="2" t="s">
        <v>2757</v>
      </c>
      <c r="C204" s="3">
        <f>ROUND(1000,2)</f>
        <v>1000</v>
      </c>
      <c r="D204" s="4">
        <v>44918</v>
      </c>
      <c r="E204" s="2">
        <v>62300015</v>
      </c>
      <c r="F204" s="2" t="s">
        <v>2875</v>
      </c>
    </row>
    <row r="205" spans="1:6" ht="15.75">
      <c r="A205" s="2" t="s">
        <v>2233</v>
      </c>
      <c r="B205" s="11" t="s">
        <v>2772</v>
      </c>
      <c r="C205" s="12">
        <f>ROUND(4250,2)</f>
        <v>4250</v>
      </c>
      <c r="D205" s="13">
        <v>44918</v>
      </c>
      <c r="E205" s="2">
        <v>60700001</v>
      </c>
      <c r="F205" s="2" t="s">
        <v>2878</v>
      </c>
    </row>
    <row r="206" spans="1:6" ht="15.75">
      <c r="A206" s="2" t="s">
        <v>2398</v>
      </c>
      <c r="B206" s="11" t="s">
        <v>2762</v>
      </c>
      <c r="C206" s="12">
        <f>ROUND(32612.02,2)</f>
        <v>32612.02</v>
      </c>
      <c r="D206" s="13">
        <v>44918</v>
      </c>
      <c r="E206" s="2">
        <v>60700001</v>
      </c>
      <c r="F206" s="2" t="s">
        <v>2878</v>
      </c>
    </row>
    <row r="207" spans="1:6" ht="15.75">
      <c r="A207" s="2" t="s">
        <v>2854</v>
      </c>
      <c r="B207" s="11" t="s">
        <v>2761</v>
      </c>
      <c r="C207" s="12">
        <f>ROUND(10890,2)</f>
        <v>10890</v>
      </c>
      <c r="D207" s="13">
        <v>44918</v>
      </c>
      <c r="E207" s="2">
        <v>60700001</v>
      </c>
      <c r="F207" s="2" t="s">
        <v>2878</v>
      </c>
    </row>
    <row r="208" spans="1:6" ht="15.75">
      <c r="A208" s="2" t="s">
        <v>2511</v>
      </c>
      <c r="B208" s="11" t="s">
        <v>2767</v>
      </c>
      <c r="C208" s="12">
        <f>ROUND(2420,2)</f>
        <v>2420</v>
      </c>
      <c r="D208" s="13">
        <v>44918</v>
      </c>
      <c r="E208" s="2">
        <v>60700001</v>
      </c>
      <c r="F208" s="2" t="s">
        <v>2878</v>
      </c>
    </row>
    <row r="209" spans="1:6" ht="15.75">
      <c r="A209" s="2" t="s">
        <v>2370</v>
      </c>
      <c r="B209" s="11" t="s">
        <v>2777</v>
      </c>
      <c r="C209" s="12">
        <f>ROUND(45581.95,2)</f>
        <v>45581.95</v>
      </c>
      <c r="D209" s="13">
        <v>44918</v>
      </c>
      <c r="E209" s="2">
        <v>62900016</v>
      </c>
      <c r="F209" s="2" t="s">
        <v>2879</v>
      </c>
    </row>
    <row r="210" spans="1:6" ht="15.75">
      <c r="A210" s="2" t="s">
        <v>2856</v>
      </c>
      <c r="B210" s="11" t="s">
        <v>2759</v>
      </c>
      <c r="C210" s="12">
        <f>ROUND(1200,2)</f>
        <v>1200</v>
      </c>
      <c r="D210" s="13">
        <v>44918</v>
      </c>
      <c r="E210" s="2">
        <v>62300005</v>
      </c>
      <c r="F210" s="2" t="s">
        <v>18</v>
      </c>
    </row>
    <row r="211" spans="1:6" ht="15.75">
      <c r="A211" s="2" t="s">
        <v>2125</v>
      </c>
      <c r="B211" s="2" t="s">
        <v>2758</v>
      </c>
      <c r="C211" s="3">
        <f>ROUND(1149.5,2)</f>
        <v>1149.5</v>
      </c>
      <c r="D211" s="4">
        <v>44918</v>
      </c>
      <c r="E211" s="2">
        <v>62300000</v>
      </c>
      <c r="F211" s="2" t="s">
        <v>2880</v>
      </c>
    </row>
    <row r="212" spans="1:6" ht="15.75">
      <c r="A212" s="2" t="s">
        <v>2264</v>
      </c>
      <c r="B212" s="11" t="s">
        <v>2763</v>
      </c>
      <c r="C212" s="12">
        <f>ROUND(2500,2)</f>
        <v>2500</v>
      </c>
      <c r="D212" s="13">
        <v>44918</v>
      </c>
      <c r="E212" s="2">
        <v>60700010</v>
      </c>
      <c r="F212" s="2" t="s">
        <v>2881</v>
      </c>
    </row>
    <row r="213" spans="1:6" ht="15.75">
      <c r="A213" s="2" t="s">
        <v>2099</v>
      </c>
      <c r="B213" s="11" t="s">
        <v>2760</v>
      </c>
      <c r="C213" s="12">
        <f>ROUND(2178,2)</f>
        <v>2178</v>
      </c>
      <c r="D213" s="13">
        <v>44918</v>
      </c>
      <c r="E213" s="2">
        <v>60700010</v>
      </c>
      <c r="F213" s="2" t="s">
        <v>2881</v>
      </c>
    </row>
    <row r="214" spans="1:6" ht="15.75">
      <c r="A214" s="2" t="s">
        <v>2212</v>
      </c>
      <c r="B214" s="11" t="s">
        <v>2768</v>
      </c>
      <c r="C214" s="12">
        <f>ROUND(726,2)</f>
        <v>726</v>
      </c>
      <c r="D214" s="13">
        <v>44918</v>
      </c>
      <c r="E214" s="2">
        <v>60700000</v>
      </c>
      <c r="F214" s="2" t="s">
        <v>2882</v>
      </c>
    </row>
    <row r="215" spans="1:6" ht="15.75">
      <c r="A215" s="2" t="s">
        <v>2572</v>
      </c>
      <c r="B215" s="11" t="s">
        <v>2774</v>
      </c>
      <c r="C215" s="12">
        <f>ROUND(1132.56,2)</f>
        <v>1132.56</v>
      </c>
      <c r="D215" s="13">
        <v>44918</v>
      </c>
      <c r="E215" s="2">
        <v>21602023</v>
      </c>
      <c r="F215" s="2" t="s">
        <v>2889</v>
      </c>
    </row>
    <row r="216" spans="1:6" ht="15.75">
      <c r="A216" s="2" t="s">
        <v>2571</v>
      </c>
      <c r="B216" s="11" t="s">
        <v>2771</v>
      </c>
      <c r="C216" s="12">
        <f>ROUND(13763.13,2)</f>
        <v>13763.13</v>
      </c>
      <c r="D216" s="13">
        <v>44918</v>
      </c>
      <c r="E216" s="2">
        <v>21602023</v>
      </c>
      <c r="F216" s="2" t="s">
        <v>2889</v>
      </c>
    </row>
    <row r="217" spans="1:6" ht="15.75">
      <c r="A217" s="2" t="s">
        <v>2030</v>
      </c>
      <c r="B217" s="11" t="s">
        <v>2766</v>
      </c>
      <c r="C217" s="12">
        <f>ROUND(1776.04,2)</f>
        <v>1776.04</v>
      </c>
      <c r="D217" s="13">
        <v>44918</v>
      </c>
      <c r="E217" s="2">
        <v>21602023</v>
      </c>
      <c r="F217" s="2" t="s">
        <v>2889</v>
      </c>
    </row>
    <row r="218" spans="1:6" ht="15.75">
      <c r="A218" s="2" t="s">
        <v>2330</v>
      </c>
      <c r="B218" s="11" t="s">
        <v>2764</v>
      </c>
      <c r="C218" s="12">
        <f>ROUND(17932.2,2)</f>
        <v>17932.2</v>
      </c>
      <c r="D218" s="13">
        <v>44918</v>
      </c>
      <c r="E218" s="7">
        <v>21950000</v>
      </c>
      <c r="F218" s="2" t="s">
        <v>2893</v>
      </c>
    </row>
    <row r="219" spans="1:6" ht="15.75">
      <c r="A219" s="2" t="s">
        <v>2367</v>
      </c>
      <c r="B219" s="11" t="s">
        <v>2807</v>
      </c>
      <c r="C219" s="12">
        <f>ROUND(95.66,2)</f>
        <v>95.66</v>
      </c>
      <c r="D219" s="13">
        <v>44923</v>
      </c>
      <c r="E219" s="2">
        <v>62200001</v>
      </c>
      <c r="F219" s="2" t="s">
        <v>2863</v>
      </c>
    </row>
    <row r="220" spans="1:6" ht="15.75">
      <c r="A220" s="2" t="s">
        <v>2111</v>
      </c>
      <c r="B220" s="11" t="s">
        <v>2808</v>
      </c>
      <c r="C220" s="12">
        <f>ROUND(1043.63,2)</f>
        <v>1043.63</v>
      </c>
      <c r="D220" s="13">
        <v>44923</v>
      </c>
      <c r="E220" s="2">
        <v>62200007</v>
      </c>
      <c r="F220" s="2" t="s">
        <v>2864</v>
      </c>
    </row>
    <row r="221" spans="1:6" ht="15.75">
      <c r="A221" s="2" t="s">
        <v>2013</v>
      </c>
      <c r="B221" s="11" t="s">
        <v>2796</v>
      </c>
      <c r="C221" s="12">
        <f>ROUND(19.25,2)</f>
        <v>19.25</v>
      </c>
      <c r="D221" s="13">
        <v>44923</v>
      </c>
      <c r="E221" s="2">
        <v>60200019</v>
      </c>
      <c r="F221" s="2" t="s">
        <v>2866</v>
      </c>
    </row>
    <row r="222" spans="1:6" ht="15.75">
      <c r="A222" s="2" t="s">
        <v>2368</v>
      </c>
      <c r="B222" s="11" t="s">
        <v>2800</v>
      </c>
      <c r="C222" s="12">
        <f>ROUND(2784.43,2)</f>
        <v>2784.43</v>
      </c>
      <c r="D222" s="13">
        <v>44923</v>
      </c>
      <c r="E222" s="2">
        <v>60200009</v>
      </c>
      <c r="F222" s="2" t="s">
        <v>2868</v>
      </c>
    </row>
    <row r="223" spans="1:6" ht="15.75">
      <c r="A223" s="2" t="s">
        <v>2179</v>
      </c>
      <c r="B223" s="11" t="s">
        <v>2793</v>
      </c>
      <c r="C223" s="12">
        <f>ROUND(2333.49,2)</f>
        <v>2333.49</v>
      </c>
      <c r="D223" s="13">
        <v>44923</v>
      </c>
      <c r="E223" s="2">
        <v>60200000</v>
      </c>
      <c r="F223" s="2" t="s">
        <v>2869</v>
      </c>
    </row>
    <row r="224" spans="1:6" ht="15.75">
      <c r="A224" s="2" t="s">
        <v>2574</v>
      </c>
      <c r="B224" s="11" t="s">
        <v>2801</v>
      </c>
      <c r="C224" s="12">
        <f>ROUND(770.58,2)</f>
        <v>770.58</v>
      </c>
      <c r="D224" s="13">
        <v>44923</v>
      </c>
      <c r="E224" s="2">
        <v>60200000</v>
      </c>
      <c r="F224" s="2" t="s">
        <v>2869</v>
      </c>
    </row>
    <row r="225" spans="1:6" ht="15.75">
      <c r="A225" s="2" t="s">
        <v>2115</v>
      </c>
      <c r="B225" s="2" t="s">
        <v>2789</v>
      </c>
      <c r="C225" s="3">
        <f>ROUND(30.79,2)</f>
        <v>30.79</v>
      </c>
      <c r="D225" s="4">
        <v>44923</v>
      </c>
      <c r="E225" s="2">
        <v>62900003</v>
      </c>
      <c r="F225" s="2" t="s">
        <v>2871</v>
      </c>
    </row>
    <row r="226" spans="1:6" ht="15.75">
      <c r="A226" s="2" t="s">
        <v>2115</v>
      </c>
      <c r="B226" s="2" t="s">
        <v>2788</v>
      </c>
      <c r="C226" s="3">
        <f>ROUND(131.03,2)</f>
        <v>131.03</v>
      </c>
      <c r="D226" s="4">
        <v>44923</v>
      </c>
      <c r="E226" s="2">
        <v>62900003</v>
      </c>
      <c r="F226" s="2" t="s">
        <v>2871</v>
      </c>
    </row>
    <row r="227" spans="1:6" ht="15.75">
      <c r="A227" s="2" t="s">
        <v>2115</v>
      </c>
      <c r="B227" s="2" t="s">
        <v>2788</v>
      </c>
      <c r="C227" s="3">
        <f>ROUND(62.45,2)</f>
        <v>62.45</v>
      </c>
      <c r="D227" s="4">
        <v>44923</v>
      </c>
      <c r="E227" s="2">
        <v>62900003</v>
      </c>
      <c r="F227" s="2" t="s">
        <v>2871</v>
      </c>
    </row>
    <row r="228" spans="1:6" ht="15.75">
      <c r="A228" s="2" t="s">
        <v>2022</v>
      </c>
      <c r="B228" s="11" t="s">
        <v>2790</v>
      </c>
      <c r="C228" s="12">
        <f>ROUND(63.6,2)</f>
        <v>63.6</v>
      </c>
      <c r="D228" s="13">
        <v>44923</v>
      </c>
      <c r="E228" s="2">
        <v>62700009</v>
      </c>
      <c r="F228" s="2" t="s">
        <v>24</v>
      </c>
    </row>
    <row r="229" spans="1:6" ht="15.75">
      <c r="A229" s="2" t="s">
        <v>2519</v>
      </c>
      <c r="B229" s="11" t="s">
        <v>2827</v>
      </c>
      <c r="C229" s="12">
        <f>ROUND(1000.19,2)</f>
        <v>1000.19</v>
      </c>
      <c r="D229" s="13">
        <v>44923</v>
      </c>
      <c r="E229" s="2">
        <v>62700000</v>
      </c>
      <c r="F229" s="2" t="s">
        <v>54</v>
      </c>
    </row>
    <row r="230" spans="1:6" ht="15.75">
      <c r="A230" s="2" t="s">
        <v>2575</v>
      </c>
      <c r="B230" s="11" t="s">
        <v>2825</v>
      </c>
      <c r="C230" s="12">
        <f>ROUND(2518.01,2)</f>
        <v>2518.01</v>
      </c>
      <c r="D230" s="13">
        <v>44923</v>
      </c>
      <c r="E230" s="2">
        <v>62700000</v>
      </c>
      <c r="F230" s="2" t="s">
        <v>54</v>
      </c>
    </row>
    <row r="231" spans="1:6" ht="15.75">
      <c r="A231" s="2" t="s">
        <v>2125</v>
      </c>
      <c r="B231" s="11" t="s">
        <v>2817</v>
      </c>
      <c r="C231" s="12">
        <f>ROUND(302.5,2)</f>
        <v>302.5</v>
      </c>
      <c r="D231" s="13">
        <v>44923</v>
      </c>
      <c r="E231" s="2">
        <v>62700000</v>
      </c>
      <c r="F231" s="2" t="s">
        <v>54</v>
      </c>
    </row>
    <row r="232" spans="1:6" ht="15.75">
      <c r="A232" s="2" t="s">
        <v>2204</v>
      </c>
      <c r="B232" s="11" t="s">
        <v>2816</v>
      </c>
      <c r="C232" s="12">
        <f>ROUND(1188.9,2)</f>
        <v>1188.9</v>
      </c>
      <c r="D232" s="13">
        <v>44923</v>
      </c>
      <c r="E232" s="2">
        <v>62700000</v>
      </c>
      <c r="F232" s="2" t="s">
        <v>54</v>
      </c>
    </row>
    <row r="233" spans="1:6" ht="15.75">
      <c r="A233" s="2" t="s">
        <v>2204</v>
      </c>
      <c r="B233" s="11" t="s">
        <v>2815</v>
      </c>
      <c r="C233" s="12">
        <f>ROUND(3630,2)</f>
        <v>3630</v>
      </c>
      <c r="D233" s="13">
        <v>44923</v>
      </c>
      <c r="E233" s="2">
        <v>62700000</v>
      </c>
      <c r="F233" s="2" t="s">
        <v>54</v>
      </c>
    </row>
    <row r="234" spans="1:6" ht="15.75">
      <c r="A234" s="2" t="s">
        <v>2475</v>
      </c>
      <c r="B234" s="11" t="s">
        <v>2813</v>
      </c>
      <c r="C234" s="12">
        <f>ROUND(519.49,2)</f>
        <v>519.49</v>
      </c>
      <c r="D234" s="13">
        <v>44923</v>
      </c>
      <c r="E234" s="2">
        <v>62700000</v>
      </c>
      <c r="F234" s="2" t="s">
        <v>54</v>
      </c>
    </row>
    <row r="235" spans="1:6" ht="15.75">
      <c r="A235" s="2" t="s">
        <v>2114</v>
      </c>
      <c r="B235" s="11" t="s">
        <v>2811</v>
      </c>
      <c r="C235" s="12">
        <f>ROUND(1602.5,2)</f>
        <v>1602.5</v>
      </c>
      <c r="D235" s="13">
        <v>44923</v>
      </c>
      <c r="E235" s="2">
        <v>62700000</v>
      </c>
      <c r="F235" s="2" t="s">
        <v>54</v>
      </c>
    </row>
    <row r="236" spans="1:6" ht="15.75">
      <c r="A236" s="2" t="s">
        <v>2114</v>
      </c>
      <c r="B236" s="11" t="s">
        <v>2810</v>
      </c>
      <c r="C236" s="12">
        <f>ROUND(3024.4,2)</f>
        <v>3024.4</v>
      </c>
      <c r="D236" s="13">
        <v>44923</v>
      </c>
      <c r="E236" s="2">
        <v>62700000</v>
      </c>
      <c r="F236" s="2" t="s">
        <v>54</v>
      </c>
    </row>
    <row r="237" spans="1:6" ht="15.75">
      <c r="A237" s="2" t="s">
        <v>2208</v>
      </c>
      <c r="B237" s="11" t="s">
        <v>2792</v>
      </c>
      <c r="C237" s="12">
        <f>ROUND(4815.8,2)</f>
        <v>4815.8</v>
      </c>
      <c r="D237" s="13">
        <v>44923</v>
      </c>
      <c r="E237" s="2">
        <v>62700000</v>
      </c>
      <c r="F237" s="2" t="s">
        <v>54</v>
      </c>
    </row>
    <row r="238" spans="1:6" ht="15.75">
      <c r="A238" s="2" t="s">
        <v>2023</v>
      </c>
      <c r="B238" s="11" t="s">
        <v>2829</v>
      </c>
      <c r="C238" s="12">
        <f>ROUND(661.02,2)</f>
        <v>661.02</v>
      </c>
      <c r="D238" s="13">
        <v>44923</v>
      </c>
      <c r="E238" s="2">
        <v>62900005</v>
      </c>
      <c r="F238" s="2" t="s">
        <v>28</v>
      </c>
    </row>
    <row r="239" spans="1:6" ht="15.75">
      <c r="A239" s="2" t="s">
        <v>2023</v>
      </c>
      <c r="B239" s="11" t="s">
        <v>2828</v>
      </c>
      <c r="C239" s="12">
        <f>ROUND(1596.1,2)</f>
        <v>1596.1</v>
      </c>
      <c r="D239" s="13">
        <v>44923</v>
      </c>
      <c r="E239" s="2">
        <v>62900005</v>
      </c>
      <c r="F239" s="2" t="s">
        <v>28</v>
      </c>
    </row>
    <row r="240" spans="1:6" ht="15.75">
      <c r="A240" s="2" t="s">
        <v>2023</v>
      </c>
      <c r="B240" s="11" t="s">
        <v>2826</v>
      </c>
      <c r="C240" s="12">
        <f>ROUND(3843.6,2)</f>
        <v>3843.6</v>
      </c>
      <c r="D240" s="13">
        <v>44923</v>
      </c>
      <c r="E240" s="2">
        <v>62900005</v>
      </c>
      <c r="F240" s="2" t="s">
        <v>28</v>
      </c>
    </row>
    <row r="241" spans="1:6" ht="15.75">
      <c r="A241" s="2" t="s">
        <v>2023</v>
      </c>
      <c r="B241" s="11" t="s">
        <v>2823</v>
      </c>
      <c r="C241" s="12">
        <f>ROUND(302.09,2)</f>
        <v>302.09</v>
      </c>
      <c r="D241" s="13">
        <v>44923</v>
      </c>
      <c r="E241" s="2">
        <v>62900005</v>
      </c>
      <c r="F241" s="2" t="s">
        <v>28</v>
      </c>
    </row>
    <row r="242" spans="1:6" ht="15.75">
      <c r="A242" s="2" t="s">
        <v>2023</v>
      </c>
      <c r="B242" s="11" t="s">
        <v>2822</v>
      </c>
      <c r="C242" s="12">
        <f>ROUND(108.48,2)</f>
        <v>108.48</v>
      </c>
      <c r="D242" s="13">
        <v>44923</v>
      </c>
      <c r="E242" s="2">
        <v>62900005</v>
      </c>
      <c r="F242" s="2" t="s">
        <v>28</v>
      </c>
    </row>
    <row r="243" spans="1:6" ht="15.75">
      <c r="A243" s="2" t="s">
        <v>2023</v>
      </c>
      <c r="B243" s="11" t="s">
        <v>2821</v>
      </c>
      <c r="C243" s="12">
        <f>ROUND(279.36,2)</f>
        <v>279.36</v>
      </c>
      <c r="D243" s="13">
        <v>44923</v>
      </c>
      <c r="E243" s="2">
        <v>62900005</v>
      </c>
      <c r="F243" s="2" t="s">
        <v>28</v>
      </c>
    </row>
    <row r="244" spans="1:6" ht="15.75">
      <c r="A244" s="2" t="s">
        <v>2106</v>
      </c>
      <c r="B244" s="11" t="s">
        <v>2820</v>
      </c>
      <c r="C244" s="12">
        <f>ROUND(130.98,2)</f>
        <v>130.98</v>
      </c>
      <c r="D244" s="13">
        <v>44923</v>
      </c>
      <c r="E244" s="2">
        <v>62900005</v>
      </c>
      <c r="F244" s="2" t="s">
        <v>28</v>
      </c>
    </row>
    <row r="245" spans="1:6" ht="15.75">
      <c r="A245" s="2" t="s">
        <v>2106</v>
      </c>
      <c r="B245" s="11" t="s">
        <v>2819</v>
      </c>
      <c r="C245" s="12">
        <f>ROUND(130.98,2)</f>
        <v>130.98</v>
      </c>
      <c r="D245" s="13">
        <v>44923</v>
      </c>
      <c r="E245" s="2">
        <v>62900005</v>
      </c>
      <c r="F245" s="2" t="s">
        <v>28</v>
      </c>
    </row>
    <row r="246" spans="1:6" ht="15.75">
      <c r="A246" s="2" t="s">
        <v>2023</v>
      </c>
      <c r="B246" s="11" t="s">
        <v>2814</v>
      </c>
      <c r="C246" s="12">
        <f>ROUND(136.06,2)</f>
        <v>136.06</v>
      </c>
      <c r="D246" s="13">
        <v>44923</v>
      </c>
      <c r="E246" s="2">
        <v>62900005</v>
      </c>
      <c r="F246" s="2" t="s">
        <v>28</v>
      </c>
    </row>
    <row r="247" spans="1:6" ht="15.75">
      <c r="A247" s="2" t="s">
        <v>2023</v>
      </c>
      <c r="B247" s="11" t="s">
        <v>2809</v>
      </c>
      <c r="C247" s="12">
        <f>ROUND(285.88,2)</f>
        <v>285.88</v>
      </c>
      <c r="D247" s="13">
        <v>44923</v>
      </c>
      <c r="E247" s="2">
        <v>62900005</v>
      </c>
      <c r="F247" s="2" t="s">
        <v>28</v>
      </c>
    </row>
    <row r="248" spans="1:6" ht="15.75">
      <c r="A248" s="2" t="s">
        <v>2855</v>
      </c>
      <c r="B248" s="11" t="s">
        <v>2803</v>
      </c>
      <c r="C248" s="12">
        <f>ROUND(120,2)</f>
        <v>120</v>
      </c>
      <c r="D248" s="13">
        <v>44923</v>
      </c>
      <c r="E248" s="2">
        <v>62300015</v>
      </c>
      <c r="F248" s="2" t="s">
        <v>2875</v>
      </c>
    </row>
    <row r="249" spans="1:6" ht="15.75">
      <c r="A249" s="2" t="s">
        <v>2231</v>
      </c>
      <c r="B249" s="11" t="s">
        <v>2794</v>
      </c>
      <c r="C249" s="12">
        <f>ROUND(3202,2)</f>
        <v>3202</v>
      </c>
      <c r="D249" s="13">
        <v>44923</v>
      </c>
      <c r="E249" s="2">
        <v>60700001</v>
      </c>
      <c r="F249" s="2" t="s">
        <v>2878</v>
      </c>
    </row>
    <row r="250" spans="1:6" ht="15.75">
      <c r="A250" s="2" t="s">
        <v>2052</v>
      </c>
      <c r="B250" s="11" t="s">
        <v>2795</v>
      </c>
      <c r="C250" s="12">
        <f>ROUND(2737.63,2)</f>
        <v>2737.63</v>
      </c>
      <c r="D250" s="13">
        <v>44923</v>
      </c>
      <c r="E250" s="2">
        <v>62300000</v>
      </c>
      <c r="F250" s="2" t="s">
        <v>2880</v>
      </c>
    </row>
    <row r="251" spans="1:6" ht="15.75">
      <c r="A251" s="2" t="s">
        <v>2503</v>
      </c>
      <c r="B251" s="11" t="s">
        <v>2797</v>
      </c>
      <c r="C251" s="12">
        <f>ROUND(3190.41,2)</f>
        <v>3190.41</v>
      </c>
      <c r="D251" s="13">
        <v>44923</v>
      </c>
      <c r="E251" s="2">
        <v>62300000</v>
      </c>
      <c r="F251" s="2" t="s">
        <v>2880</v>
      </c>
    </row>
    <row r="252" spans="1:6" ht="15.75">
      <c r="A252" s="2" t="s">
        <v>2573</v>
      </c>
      <c r="B252" s="11" t="s">
        <v>2791</v>
      </c>
      <c r="C252" s="12">
        <f>ROUND(1089,2)</f>
        <v>1089</v>
      </c>
      <c r="D252" s="13">
        <v>44923</v>
      </c>
      <c r="E252" s="2">
        <v>62300000</v>
      </c>
      <c r="F252" s="2" t="s">
        <v>2880</v>
      </c>
    </row>
    <row r="253" spans="1:6" ht="15.75">
      <c r="A253" s="2" t="s">
        <v>2101</v>
      </c>
      <c r="B253" s="11" t="s">
        <v>2824</v>
      </c>
      <c r="C253" s="12">
        <f>ROUND(1899.7,2)</f>
        <v>1899.7</v>
      </c>
      <c r="D253" s="13">
        <v>44923</v>
      </c>
      <c r="E253" s="2">
        <v>62300000</v>
      </c>
      <c r="F253" s="2" t="s">
        <v>2880</v>
      </c>
    </row>
    <row r="254" spans="1:6" ht="15.75">
      <c r="A254" s="2" t="s">
        <v>2125</v>
      </c>
      <c r="B254" s="11" t="s">
        <v>2818</v>
      </c>
      <c r="C254" s="12">
        <f>ROUND(1149.5,2)</f>
        <v>1149.5</v>
      </c>
      <c r="D254" s="13">
        <v>44923</v>
      </c>
      <c r="E254" s="2">
        <v>62300000</v>
      </c>
      <c r="F254" s="2" t="s">
        <v>2880</v>
      </c>
    </row>
    <row r="255" spans="1:6" ht="15.75">
      <c r="A255" s="2" t="s">
        <v>2084</v>
      </c>
      <c r="B255" s="11" t="s">
        <v>2812</v>
      </c>
      <c r="C255" s="12">
        <f>ROUND(580.8,2)</f>
        <v>580.8</v>
      </c>
      <c r="D255" s="13">
        <v>44923</v>
      </c>
      <c r="E255" s="2">
        <v>62300000</v>
      </c>
      <c r="F255" s="2" t="s">
        <v>2880</v>
      </c>
    </row>
    <row r="256" spans="1:6" ht="15.75">
      <c r="A256" s="2" t="s">
        <v>2855</v>
      </c>
      <c r="B256" s="11" t="s">
        <v>2804</v>
      </c>
      <c r="C256" s="12">
        <f>ROUND(375,2)</f>
        <v>375</v>
      </c>
      <c r="D256" s="13">
        <v>44923</v>
      </c>
      <c r="E256" s="2">
        <v>62300000</v>
      </c>
      <c r="F256" s="2" t="s">
        <v>2880</v>
      </c>
    </row>
    <row r="257" spans="1:6" ht="15.75">
      <c r="A257" s="2" t="s">
        <v>2348</v>
      </c>
      <c r="B257" s="11" t="s">
        <v>2806</v>
      </c>
      <c r="C257" s="12">
        <f>ROUND(2100,2)</f>
        <v>2100</v>
      </c>
      <c r="D257" s="13">
        <v>44923</v>
      </c>
      <c r="E257" s="2">
        <v>62300000</v>
      </c>
      <c r="F257" s="2" t="s">
        <v>2880</v>
      </c>
    </row>
    <row r="258" spans="1:6" ht="15.75">
      <c r="A258" s="2" t="s">
        <v>2348</v>
      </c>
      <c r="B258" s="11" t="s">
        <v>2805</v>
      </c>
      <c r="C258" s="12">
        <f>ROUND(3900,2)</f>
        <v>3900</v>
      </c>
      <c r="D258" s="13">
        <v>44923</v>
      </c>
      <c r="E258" s="2">
        <v>62300000</v>
      </c>
      <c r="F258" s="2" t="s">
        <v>2880</v>
      </c>
    </row>
    <row r="259" spans="1:6" ht="15.75">
      <c r="A259" s="2" t="s">
        <v>2212</v>
      </c>
      <c r="B259" s="11" t="s">
        <v>2799</v>
      </c>
      <c r="C259" s="12">
        <f>ROUND(1966.25,2)</f>
        <v>1966.25</v>
      </c>
      <c r="D259" s="13">
        <v>44923</v>
      </c>
      <c r="E259" s="2">
        <v>60700000</v>
      </c>
      <c r="F259" s="2" t="s">
        <v>2882</v>
      </c>
    </row>
    <row r="260" spans="1:6" ht="15.75">
      <c r="A260" s="2" t="s">
        <v>2857</v>
      </c>
      <c r="B260" s="11" t="s">
        <v>2802</v>
      </c>
      <c r="C260" s="12">
        <f>ROUND(349.99,2)</f>
        <v>349.99</v>
      </c>
      <c r="D260" s="13">
        <v>44923</v>
      </c>
      <c r="E260" s="2">
        <v>62900010</v>
      </c>
      <c r="F260" s="2" t="s">
        <v>2883</v>
      </c>
    </row>
    <row r="261" spans="1:6" ht="15.75">
      <c r="A261" s="2" t="s">
        <v>2368</v>
      </c>
      <c r="B261" s="11" t="s">
        <v>2798</v>
      </c>
      <c r="C261" s="12">
        <f>ROUND(8733.99,2)</f>
        <v>8733.99</v>
      </c>
      <c r="D261" s="13">
        <v>44923</v>
      </c>
      <c r="E261" s="2">
        <v>21402023</v>
      </c>
      <c r="F261" s="2" t="s">
        <v>2886</v>
      </c>
    </row>
    <row r="262" spans="1:6" ht="15.75">
      <c r="A262" s="2" t="s">
        <v>2560</v>
      </c>
      <c r="B262" s="2" t="s">
        <v>2787</v>
      </c>
      <c r="C262" s="3">
        <f>ROUND(1183.17,2)</f>
        <v>1183.17</v>
      </c>
      <c r="D262" s="4">
        <v>44923</v>
      </c>
      <c r="E262" s="2">
        <v>21702023</v>
      </c>
      <c r="F262" s="2" t="s">
        <v>2890</v>
      </c>
    </row>
    <row r="263" spans="3:4" ht="15.75">
      <c r="C263" s="3"/>
      <c r="D263" s="4"/>
    </row>
    <row r="264" spans="3:4" ht="15.75">
      <c r="C264" s="3"/>
      <c r="D264" s="4"/>
    </row>
    <row r="265" spans="3:4" ht="15.75">
      <c r="C265" s="3"/>
      <c r="D265" s="4"/>
    </row>
    <row r="266" spans="3:4" ht="15.75">
      <c r="C266" s="3"/>
      <c r="D266" s="4"/>
    </row>
    <row r="267" spans="3:4" ht="15.75">
      <c r="C267" s="3"/>
      <c r="D267" s="4"/>
    </row>
    <row r="268" spans="3:4" ht="15.75">
      <c r="C268" s="3"/>
      <c r="D268" s="4"/>
    </row>
    <row r="269" spans="3:4" ht="15.75">
      <c r="C269" s="3"/>
      <c r="D269" s="4"/>
    </row>
    <row r="270" spans="3:4" ht="15.75">
      <c r="C270" s="3"/>
      <c r="D270" s="4"/>
    </row>
    <row r="271" spans="3:4" ht="15.75">
      <c r="C271" s="3"/>
      <c r="D271" s="4"/>
    </row>
    <row r="272" spans="3:4" ht="15.75">
      <c r="C272" s="3"/>
      <c r="D272" s="4"/>
    </row>
    <row r="273" spans="3:4" ht="15.75">
      <c r="C273" s="3"/>
      <c r="D273" s="4"/>
    </row>
    <row r="274" spans="3:4" ht="15.75">
      <c r="C274" s="3"/>
      <c r="D274" s="4"/>
    </row>
    <row r="275" spans="3:4" ht="15.75">
      <c r="C275" s="3"/>
      <c r="D275" s="4"/>
    </row>
    <row r="276" spans="3:4" ht="15.75">
      <c r="C276" s="3"/>
      <c r="D276" s="4"/>
    </row>
    <row r="277" spans="3:4" ht="15.75">
      <c r="C277" s="3"/>
      <c r="D277" s="4"/>
    </row>
    <row r="278" spans="3:4" ht="15.75">
      <c r="C278" s="3"/>
      <c r="D278" s="4"/>
    </row>
    <row r="279" spans="3:4" ht="15.75">
      <c r="C279" s="3"/>
      <c r="D279" s="4"/>
    </row>
    <row r="280" spans="3:4" ht="15.75">
      <c r="C280" s="3"/>
      <c r="D280" s="4"/>
    </row>
    <row r="281" spans="3:4" ht="15.75">
      <c r="C281" s="3"/>
      <c r="D281" s="4"/>
    </row>
    <row r="282" spans="3:4" ht="15.75">
      <c r="C282" s="3"/>
      <c r="D282" s="4"/>
    </row>
    <row r="283" spans="3:4" ht="15.75">
      <c r="C283" s="3"/>
      <c r="D283" s="4"/>
    </row>
    <row r="284" spans="3:4" ht="15.75">
      <c r="C284" s="3"/>
      <c r="D284" s="4"/>
    </row>
    <row r="285" spans="3:4" ht="15.75">
      <c r="C285" s="3"/>
      <c r="D285" s="4"/>
    </row>
    <row r="286" spans="3:4" ht="15.75">
      <c r="C286" s="3"/>
      <c r="D286" s="4"/>
    </row>
    <row r="287" spans="3:4" ht="15.75">
      <c r="C287" s="3"/>
      <c r="D287" s="4"/>
    </row>
    <row r="288" spans="3:4" ht="15.75">
      <c r="C288" s="3"/>
      <c r="D288" s="4"/>
    </row>
    <row r="289" spans="3:4" ht="15.75">
      <c r="C289" s="3"/>
      <c r="D289" s="4"/>
    </row>
    <row r="290" spans="3:4" ht="15.75">
      <c r="C290" s="3"/>
      <c r="D290" s="4"/>
    </row>
    <row r="291" spans="3:4" ht="15.75">
      <c r="C291" s="3"/>
      <c r="D291" s="4"/>
    </row>
    <row r="292" spans="3:4" ht="15.75">
      <c r="C292" s="3"/>
      <c r="D292" s="4"/>
    </row>
    <row r="293" spans="3:4" ht="15.75">
      <c r="C293" s="3"/>
      <c r="D293" s="4"/>
    </row>
    <row r="294" spans="3:4" ht="15.75">
      <c r="C294" s="3"/>
      <c r="D294" s="4"/>
    </row>
    <row r="295" spans="3:4" ht="15.75">
      <c r="C295" s="3"/>
      <c r="D295" s="4"/>
    </row>
    <row r="296" spans="3:4" ht="15.75">
      <c r="C296" s="3"/>
      <c r="D296" s="4"/>
    </row>
    <row r="297" spans="3:4" ht="15.75">
      <c r="C297" s="3"/>
      <c r="D297" s="4"/>
    </row>
    <row r="298" spans="3:4" ht="15.75">
      <c r="C298" s="3"/>
      <c r="D298" s="4"/>
    </row>
    <row r="299" spans="3:4" ht="15.75">
      <c r="C299" s="3"/>
      <c r="D299" s="4"/>
    </row>
    <row r="300" spans="3:4" ht="15.75">
      <c r="C300" s="3"/>
      <c r="D300" s="4"/>
    </row>
    <row r="301" spans="3:4" ht="15.75">
      <c r="C301" s="3"/>
      <c r="D301" s="4"/>
    </row>
    <row r="302" spans="3:4" ht="15.75">
      <c r="C302" s="3"/>
      <c r="D302" s="4"/>
    </row>
    <row r="303" spans="3:4" ht="15.75">
      <c r="C303" s="3"/>
      <c r="D303" s="4"/>
    </row>
    <row r="304" spans="3:4" ht="15.75">
      <c r="C304" s="3"/>
      <c r="D304" s="4"/>
    </row>
    <row r="305" spans="3:4" ht="15.75">
      <c r="C305" s="3"/>
      <c r="D305" s="4"/>
    </row>
    <row r="306" spans="3:4" ht="15.75">
      <c r="C306" s="3"/>
      <c r="D306" s="4"/>
    </row>
  </sheetData>
  <sheetProtection/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1" width="46.8984375" style="2" bestFit="1" customWidth="1"/>
    <col min="2" max="2" width="20" style="2" bestFit="1" customWidth="1"/>
    <col min="3" max="3" width="21.3984375" style="2" bestFit="1" customWidth="1"/>
    <col min="4" max="4" width="10.3984375" style="2" bestFit="1" customWidth="1"/>
    <col min="5" max="5" width="20.09765625" style="2" bestFit="1" customWidth="1"/>
    <col min="6" max="6" width="37" style="2" bestFit="1" customWidth="1"/>
    <col min="7" max="7" width="11" style="2" customWidth="1"/>
    <col min="8" max="16384" width="11" style="2" customWidth="1"/>
  </cols>
  <sheetData>
    <row r="1" spans="1:6" ht="15.75">
      <c r="A1" s="1" t="s">
        <v>0</v>
      </c>
      <c r="B1" s="1" t="s">
        <v>1</v>
      </c>
      <c r="C1" s="5" t="s">
        <v>38</v>
      </c>
      <c r="D1" s="1" t="s">
        <v>39</v>
      </c>
      <c r="E1" s="1" t="s">
        <v>4</v>
      </c>
      <c r="F1" s="1" t="s">
        <v>5</v>
      </c>
    </row>
    <row r="2" spans="1:6" ht="15.75">
      <c r="A2" s="2" t="s">
        <v>2073</v>
      </c>
      <c r="B2" s="11" t="s">
        <v>2926</v>
      </c>
      <c r="C2" s="12">
        <v>142.5</v>
      </c>
      <c r="D2" s="13">
        <v>44897</v>
      </c>
      <c r="E2" s="14" t="s">
        <v>2943</v>
      </c>
      <c r="F2" s="2" t="s">
        <v>2944</v>
      </c>
    </row>
    <row r="3" spans="1:6" ht="15.75">
      <c r="A3" s="2" t="s">
        <v>2073</v>
      </c>
      <c r="B3" s="11" t="s">
        <v>2922</v>
      </c>
      <c r="C3" s="12">
        <v>161.38</v>
      </c>
      <c r="D3" s="13">
        <v>44900</v>
      </c>
      <c r="E3" s="14" t="s">
        <v>52</v>
      </c>
      <c r="F3" s="2" t="s">
        <v>2934</v>
      </c>
    </row>
    <row r="4" spans="1:6" ht="15.75">
      <c r="A4" s="2" t="s">
        <v>2073</v>
      </c>
      <c r="B4" s="11" t="s">
        <v>2923</v>
      </c>
      <c r="C4" s="12">
        <v>97.79</v>
      </c>
      <c r="D4" s="13">
        <v>44900</v>
      </c>
      <c r="E4" s="14" t="s">
        <v>52</v>
      </c>
      <c r="F4" s="2" t="s">
        <v>2934</v>
      </c>
    </row>
    <row r="5" spans="1:6" ht="15.75">
      <c r="A5" s="2" t="s">
        <v>2073</v>
      </c>
      <c r="B5" s="11" t="s">
        <v>2924</v>
      </c>
      <c r="C5" s="12">
        <v>765</v>
      </c>
      <c r="D5" s="13">
        <v>44900</v>
      </c>
      <c r="E5" s="14" t="s">
        <v>52</v>
      </c>
      <c r="F5" s="2" t="s">
        <v>2934</v>
      </c>
    </row>
    <row r="6" spans="1:6" ht="15.75">
      <c r="A6" s="2" t="s">
        <v>2073</v>
      </c>
      <c r="B6" s="11" t="s">
        <v>2925</v>
      </c>
      <c r="C6" s="12">
        <v>577.39</v>
      </c>
      <c r="D6" s="13">
        <v>44900</v>
      </c>
      <c r="E6" s="14" t="s">
        <v>2942</v>
      </c>
      <c r="F6" s="2" t="s">
        <v>2934</v>
      </c>
    </row>
    <row r="7" spans="1:6" ht="15.75">
      <c r="A7" s="2" t="s">
        <v>2073</v>
      </c>
      <c r="B7" s="11" t="s">
        <v>2919</v>
      </c>
      <c r="C7" s="12">
        <v>10.69</v>
      </c>
      <c r="D7" s="13">
        <v>44904</v>
      </c>
      <c r="E7" s="14" t="s">
        <v>2935</v>
      </c>
      <c r="F7" s="2" t="s">
        <v>2940</v>
      </c>
    </row>
    <row r="8" spans="1:6" ht="15.75">
      <c r="A8" s="2" t="s">
        <v>2497</v>
      </c>
      <c r="B8" s="11" t="s">
        <v>2920</v>
      </c>
      <c r="C8" s="12">
        <v>275.13</v>
      </c>
      <c r="D8" s="13">
        <v>44904</v>
      </c>
      <c r="E8" s="6" t="s">
        <v>124</v>
      </c>
      <c r="F8" s="2" t="s">
        <v>2941</v>
      </c>
    </row>
    <row r="9" spans="1:6" ht="15.75">
      <c r="A9" s="2" t="s">
        <v>2146</v>
      </c>
      <c r="B9" s="11" t="s">
        <v>2921</v>
      </c>
      <c r="C9" s="12">
        <v>137.57</v>
      </c>
      <c r="D9" s="13">
        <v>44904</v>
      </c>
      <c r="E9" s="6" t="s">
        <v>57</v>
      </c>
      <c r="F9" s="6" t="s">
        <v>161</v>
      </c>
    </row>
    <row r="10" spans="1:6" ht="15.75">
      <c r="A10" s="2" t="s">
        <v>2468</v>
      </c>
      <c r="B10" s="11" t="s">
        <v>2918</v>
      </c>
      <c r="C10" s="12">
        <v>197.02</v>
      </c>
      <c r="D10" s="13">
        <v>44909</v>
      </c>
      <c r="E10" s="6" t="s">
        <v>105</v>
      </c>
      <c r="F10" s="2" t="s">
        <v>2928</v>
      </c>
    </row>
    <row r="11" spans="1:6" ht="15.75">
      <c r="A11" s="2" t="s">
        <v>2151</v>
      </c>
      <c r="B11" s="11" t="s">
        <v>2911</v>
      </c>
      <c r="C11" s="12">
        <v>250000</v>
      </c>
      <c r="D11" s="13">
        <v>44910</v>
      </c>
      <c r="E11" s="6" t="s">
        <v>125</v>
      </c>
      <c r="F11" s="6" t="s">
        <v>128</v>
      </c>
    </row>
    <row r="12" spans="1:6" ht="15.75">
      <c r="A12" s="2" t="s">
        <v>2151</v>
      </c>
      <c r="B12" s="11" t="s">
        <v>2912</v>
      </c>
      <c r="C12" s="12">
        <v>250000</v>
      </c>
      <c r="D12" s="13">
        <v>44910</v>
      </c>
      <c r="E12" s="6" t="s">
        <v>125</v>
      </c>
      <c r="F12" s="6" t="s">
        <v>128</v>
      </c>
    </row>
    <row r="13" spans="1:6" ht="15.75">
      <c r="A13" s="2" t="s">
        <v>2151</v>
      </c>
      <c r="B13" s="11" t="s">
        <v>2913</v>
      </c>
      <c r="C13" s="12">
        <v>250000</v>
      </c>
      <c r="D13" s="13">
        <v>44910</v>
      </c>
      <c r="E13" s="6" t="s">
        <v>125</v>
      </c>
      <c r="F13" s="6" t="s">
        <v>128</v>
      </c>
    </row>
    <row r="14" spans="1:6" ht="15.75">
      <c r="A14" s="2" t="s">
        <v>2151</v>
      </c>
      <c r="B14" s="11" t="s">
        <v>2914</v>
      </c>
      <c r="C14" s="12">
        <v>250000</v>
      </c>
      <c r="D14" s="13">
        <v>44910</v>
      </c>
      <c r="E14" s="6" t="s">
        <v>125</v>
      </c>
      <c r="F14" s="6" t="s">
        <v>128</v>
      </c>
    </row>
    <row r="15" spans="1:6" ht="15.75">
      <c r="A15" s="2" t="s">
        <v>2544</v>
      </c>
      <c r="B15" s="11" t="s">
        <v>2917</v>
      </c>
      <c r="C15" s="12">
        <v>5000</v>
      </c>
      <c r="D15" s="13">
        <v>44910</v>
      </c>
      <c r="E15" s="14" t="s">
        <v>315</v>
      </c>
      <c r="F15" s="2" t="s">
        <v>2939</v>
      </c>
    </row>
    <row r="16" spans="1:6" ht="15.75">
      <c r="A16" s="2" t="s">
        <v>2929</v>
      </c>
      <c r="B16" s="11" t="s">
        <v>2915</v>
      </c>
      <c r="C16" s="12">
        <v>38.08</v>
      </c>
      <c r="D16" s="13">
        <v>44914</v>
      </c>
      <c r="E16" s="6" t="s">
        <v>105</v>
      </c>
      <c r="F16" s="2" t="s">
        <v>2928</v>
      </c>
    </row>
    <row r="17" spans="1:6" ht="15.75">
      <c r="A17" s="2" t="s">
        <v>2938</v>
      </c>
      <c r="B17" s="11" t="s">
        <v>2916</v>
      </c>
      <c r="C17" s="12">
        <v>363.6</v>
      </c>
      <c r="D17" s="13">
        <v>44914</v>
      </c>
      <c r="E17" s="6" t="s">
        <v>105</v>
      </c>
      <c r="F17" s="2" t="s">
        <v>2928</v>
      </c>
    </row>
    <row r="18" spans="1:6" ht="15.75">
      <c r="A18" s="2" t="s">
        <v>2073</v>
      </c>
      <c r="B18" s="11" t="s">
        <v>2909</v>
      </c>
      <c r="C18" s="12">
        <v>305.83</v>
      </c>
      <c r="D18" s="13">
        <v>44917</v>
      </c>
      <c r="E18" s="14" t="s">
        <v>2935</v>
      </c>
      <c r="F18" s="2" t="s">
        <v>2936</v>
      </c>
    </row>
    <row r="19" spans="1:6" ht="15.75">
      <c r="A19" s="2" t="s">
        <v>2428</v>
      </c>
      <c r="B19" s="11" t="s">
        <v>2910</v>
      </c>
      <c r="C19" s="12">
        <v>20</v>
      </c>
      <c r="D19" s="13">
        <v>44918</v>
      </c>
      <c r="E19" s="14" t="s">
        <v>123</v>
      </c>
      <c r="F19" s="2" t="s">
        <v>2937</v>
      </c>
    </row>
    <row r="20" spans="1:6" ht="15.75">
      <c r="A20" s="2" t="s">
        <v>2151</v>
      </c>
      <c r="B20" s="11" t="s">
        <v>2908</v>
      </c>
      <c r="C20" s="12">
        <v>231492.94</v>
      </c>
      <c r="D20" s="13">
        <v>44922</v>
      </c>
      <c r="E20" s="6" t="s">
        <v>125</v>
      </c>
      <c r="F20" s="6" t="s">
        <v>128</v>
      </c>
    </row>
    <row r="21" spans="1:6" ht="15.75">
      <c r="A21" s="2" t="s">
        <v>2151</v>
      </c>
      <c r="B21" s="11" t="s">
        <v>2902</v>
      </c>
      <c r="C21" s="12">
        <v>507292</v>
      </c>
      <c r="D21" s="13">
        <v>44923</v>
      </c>
      <c r="E21" s="6" t="s">
        <v>125</v>
      </c>
      <c r="F21" s="6" t="s">
        <v>128</v>
      </c>
    </row>
    <row r="22" spans="1:6" ht="15.75">
      <c r="A22" s="2" t="s">
        <v>2151</v>
      </c>
      <c r="B22" s="11" t="s">
        <v>2903</v>
      </c>
      <c r="C22" s="12">
        <v>507292</v>
      </c>
      <c r="D22" s="13">
        <v>44923</v>
      </c>
      <c r="E22" s="6" t="s">
        <v>125</v>
      </c>
      <c r="F22" s="6" t="s">
        <v>128</v>
      </c>
    </row>
    <row r="23" spans="1:6" ht="15.75">
      <c r="A23" s="2" t="s">
        <v>2151</v>
      </c>
      <c r="B23" s="11" t="s">
        <v>2904</v>
      </c>
      <c r="C23" s="12">
        <v>377833</v>
      </c>
      <c r="D23" s="13">
        <v>44923</v>
      </c>
      <c r="E23" s="6" t="s">
        <v>125</v>
      </c>
      <c r="F23" s="6" t="s">
        <v>128</v>
      </c>
    </row>
    <row r="24" spans="1:6" ht="15.75">
      <c r="A24" s="2" t="s">
        <v>2151</v>
      </c>
      <c r="B24" s="11" t="s">
        <v>2905</v>
      </c>
      <c r="C24" s="12">
        <v>377833</v>
      </c>
      <c r="D24" s="13">
        <v>44923</v>
      </c>
      <c r="E24" s="6" t="s">
        <v>125</v>
      </c>
      <c r="F24" s="6" t="s">
        <v>128</v>
      </c>
    </row>
    <row r="25" spans="1:6" ht="15.75">
      <c r="A25" s="2" t="s">
        <v>2151</v>
      </c>
      <c r="B25" s="11" t="s">
        <v>2906</v>
      </c>
      <c r="C25" s="12">
        <v>250000</v>
      </c>
      <c r="D25" s="13">
        <v>44923</v>
      </c>
      <c r="E25" s="6" t="s">
        <v>125</v>
      </c>
      <c r="F25" s="6" t="s">
        <v>128</v>
      </c>
    </row>
    <row r="26" spans="1:6" ht="15.75">
      <c r="A26" s="2" t="s">
        <v>2930</v>
      </c>
      <c r="B26" s="11" t="s">
        <v>2898</v>
      </c>
      <c r="C26" s="12">
        <v>66266.17</v>
      </c>
      <c r="D26" s="13">
        <v>44924</v>
      </c>
      <c r="E26" s="14" t="s">
        <v>2932</v>
      </c>
      <c r="F26" s="2" t="s">
        <v>2931</v>
      </c>
    </row>
    <row r="27" spans="1:6" ht="15.75">
      <c r="A27" s="2" t="s">
        <v>2930</v>
      </c>
      <c r="B27" s="11" t="s">
        <v>2899</v>
      </c>
      <c r="C27" s="12">
        <v>80991.98</v>
      </c>
      <c r="D27" s="13">
        <v>44924</v>
      </c>
      <c r="E27" s="14" t="s">
        <v>2932</v>
      </c>
      <c r="F27" s="2" t="s">
        <v>2931</v>
      </c>
    </row>
    <row r="28" spans="1:6" ht="15.75">
      <c r="A28" s="2" t="s">
        <v>2933</v>
      </c>
      <c r="B28" s="11" t="s">
        <v>2900</v>
      </c>
      <c r="C28" s="12">
        <v>550.26</v>
      </c>
      <c r="D28" s="13">
        <v>44924</v>
      </c>
      <c r="E28" s="6" t="s">
        <v>57</v>
      </c>
      <c r="F28" s="6" t="s">
        <v>161</v>
      </c>
    </row>
    <row r="29" spans="1:6" ht="15.75">
      <c r="A29" s="2" t="s">
        <v>2933</v>
      </c>
      <c r="B29" s="11" t="s">
        <v>2901</v>
      </c>
      <c r="C29" s="12">
        <v>89.55</v>
      </c>
      <c r="D29" s="13">
        <v>44924</v>
      </c>
      <c r="E29" s="14" t="s">
        <v>284</v>
      </c>
      <c r="F29" s="2" t="s">
        <v>2934</v>
      </c>
    </row>
    <row r="30" spans="1:6" ht="15.75">
      <c r="A30" s="2" t="s">
        <v>2367</v>
      </c>
      <c r="B30" s="11" t="s">
        <v>2907</v>
      </c>
      <c r="C30" s="12">
        <v>187.22</v>
      </c>
      <c r="D30" s="13">
        <v>44924</v>
      </c>
      <c r="E30" s="14" t="s">
        <v>284</v>
      </c>
      <c r="F30" s="2" t="s">
        <v>2934</v>
      </c>
    </row>
    <row r="31" spans="1:6" ht="15.75">
      <c r="A31" s="2" t="s">
        <v>2929</v>
      </c>
      <c r="B31" s="11" t="s">
        <v>2894</v>
      </c>
      <c r="C31" s="12">
        <v>3882.81</v>
      </c>
      <c r="D31" s="13">
        <v>44926</v>
      </c>
      <c r="E31" s="6" t="s">
        <v>105</v>
      </c>
      <c r="F31" s="2" t="s">
        <v>2928</v>
      </c>
    </row>
    <row r="32" spans="1:6" ht="15.75">
      <c r="A32" s="2" t="s">
        <v>2430</v>
      </c>
      <c r="B32" s="11" t="s">
        <v>2895</v>
      </c>
      <c r="C32" s="12">
        <v>1120.15</v>
      </c>
      <c r="D32" s="13">
        <v>44926</v>
      </c>
      <c r="E32" s="6" t="s">
        <v>105</v>
      </c>
      <c r="F32" s="2" t="s">
        <v>2928</v>
      </c>
    </row>
    <row r="33" spans="1:6" ht="15.75">
      <c r="A33" s="2" t="s">
        <v>2151</v>
      </c>
      <c r="B33" s="11" t="s">
        <v>2896</v>
      </c>
      <c r="C33" s="12">
        <v>232292</v>
      </c>
      <c r="D33" s="13">
        <v>44926</v>
      </c>
      <c r="E33" s="6" t="s">
        <v>125</v>
      </c>
      <c r="F33" s="6" t="s">
        <v>128</v>
      </c>
    </row>
    <row r="34" spans="1:6" ht="15.75">
      <c r="A34" s="2" t="s">
        <v>2151</v>
      </c>
      <c r="B34" s="11" t="s">
        <v>2897</v>
      </c>
      <c r="C34" s="12">
        <v>625799.06</v>
      </c>
      <c r="D34" s="13">
        <v>44926</v>
      </c>
      <c r="E34" s="6" t="s">
        <v>125</v>
      </c>
      <c r="F34" s="6" t="s">
        <v>128</v>
      </c>
    </row>
    <row r="35" spans="1:6" ht="15.75">
      <c r="A35" s="2" t="s">
        <v>2945</v>
      </c>
      <c r="B35" s="11" t="s">
        <v>2927</v>
      </c>
      <c r="C35" s="12">
        <v>61.38</v>
      </c>
      <c r="D35" s="13">
        <v>44926</v>
      </c>
      <c r="E35" s="6" t="s">
        <v>105</v>
      </c>
      <c r="F35" s="2" t="s">
        <v>2928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"/>
    </sheetView>
  </sheetViews>
  <sheetFormatPr defaultColWidth="11.19921875" defaultRowHeight="14.25"/>
  <cols>
    <col min="1" max="1" width="51.3984375" style="2" bestFit="1" customWidth="1"/>
    <col min="2" max="2" width="17.19921875" style="2" bestFit="1" customWidth="1"/>
    <col min="3" max="3" width="8.8984375" style="2" bestFit="1" customWidth="1"/>
    <col min="4" max="4" width="16.19921875" style="2" bestFit="1" customWidth="1"/>
    <col min="5" max="5" width="17.69921875" style="2" bestFit="1" customWidth="1"/>
    <col min="6" max="6" width="53.19921875" style="2" bestFit="1" customWidth="1"/>
    <col min="7" max="7" width="11" style="2" customWidth="1"/>
    <col min="8" max="16384" width="11" style="2" customWidth="1"/>
  </cols>
  <sheetData>
    <row r="1" spans="1:6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.75">
      <c r="A2" s="2" t="s">
        <v>2077</v>
      </c>
      <c r="B2" s="6" t="s">
        <v>58</v>
      </c>
      <c r="C2" s="7">
        <v>2283.27</v>
      </c>
      <c r="D2" s="8">
        <v>44607</v>
      </c>
      <c r="E2" s="6" t="s">
        <v>9</v>
      </c>
      <c r="F2" s="6" t="s">
        <v>10</v>
      </c>
    </row>
    <row r="3" spans="1:6" ht="15.75">
      <c r="A3" s="2" t="s">
        <v>2045</v>
      </c>
      <c r="B3" s="6" t="s">
        <v>59</v>
      </c>
      <c r="C3" s="7">
        <v>250</v>
      </c>
      <c r="D3" s="8">
        <v>44607</v>
      </c>
      <c r="E3" s="6" t="s">
        <v>11</v>
      </c>
      <c r="F3" s="6" t="s">
        <v>90</v>
      </c>
    </row>
    <row r="4" spans="1:6" ht="15.75">
      <c r="A4" s="2" t="s">
        <v>2046</v>
      </c>
      <c r="B4" s="6" t="s">
        <v>61</v>
      </c>
      <c r="C4" s="7">
        <v>218.76</v>
      </c>
      <c r="D4" s="8">
        <v>44607</v>
      </c>
      <c r="E4" s="6" t="s">
        <v>48</v>
      </c>
      <c r="F4" s="6" t="s">
        <v>91</v>
      </c>
    </row>
    <row r="5" spans="1:6" ht="15.75">
      <c r="A5" s="2" t="s">
        <v>2046</v>
      </c>
      <c r="B5" s="6" t="s">
        <v>62</v>
      </c>
      <c r="C5" s="7">
        <v>566.94</v>
      </c>
      <c r="D5" s="8">
        <v>44607</v>
      </c>
      <c r="E5" s="6" t="s">
        <v>48</v>
      </c>
      <c r="F5" s="6" t="s">
        <v>91</v>
      </c>
    </row>
    <row r="6" spans="1:6" ht="15.75">
      <c r="A6" s="2" t="s">
        <v>2130</v>
      </c>
      <c r="B6" s="6" t="s">
        <v>63</v>
      </c>
      <c r="C6" s="7">
        <v>363</v>
      </c>
      <c r="D6" s="8">
        <v>44607</v>
      </c>
      <c r="E6" s="6" t="s">
        <v>55</v>
      </c>
      <c r="F6" s="6" t="s">
        <v>92</v>
      </c>
    </row>
    <row r="7" spans="1:6" ht="15.75">
      <c r="A7" s="2" t="s">
        <v>2131</v>
      </c>
      <c r="B7" s="6" t="s">
        <v>64</v>
      </c>
      <c r="C7" s="7">
        <v>1929.95</v>
      </c>
      <c r="D7" s="8">
        <v>44607</v>
      </c>
      <c r="E7" s="6" t="s">
        <v>55</v>
      </c>
      <c r="F7" s="6" t="s">
        <v>92</v>
      </c>
    </row>
    <row r="8" spans="1:6" ht="15.75">
      <c r="A8" s="2" t="s">
        <v>2049</v>
      </c>
      <c r="B8" s="6" t="s">
        <v>65</v>
      </c>
      <c r="C8" s="7">
        <v>3090.34</v>
      </c>
      <c r="D8" s="8">
        <v>44607</v>
      </c>
      <c r="E8" s="6" t="s">
        <v>55</v>
      </c>
      <c r="F8" s="6" t="s">
        <v>92</v>
      </c>
    </row>
    <row r="9" spans="1:6" ht="15.75">
      <c r="A9" s="2" t="s">
        <v>2111</v>
      </c>
      <c r="B9" s="6" t="s">
        <v>66</v>
      </c>
      <c r="C9" s="7">
        <v>3382.75</v>
      </c>
      <c r="D9" s="8">
        <v>44607</v>
      </c>
      <c r="E9" s="6" t="s">
        <v>55</v>
      </c>
      <c r="F9" s="6" t="s">
        <v>92</v>
      </c>
    </row>
    <row r="10" spans="1:6" ht="15.75">
      <c r="A10" s="2" t="s">
        <v>2056</v>
      </c>
      <c r="B10" s="6" t="s">
        <v>67</v>
      </c>
      <c r="C10" s="7">
        <v>605</v>
      </c>
      <c r="D10" s="8">
        <v>44607</v>
      </c>
      <c r="E10" s="6" t="s">
        <v>16</v>
      </c>
      <c r="F10" s="6" t="s">
        <v>93</v>
      </c>
    </row>
    <row r="11" spans="1:6" ht="15.75">
      <c r="A11" s="2" t="s">
        <v>2055</v>
      </c>
      <c r="B11" s="6" t="s">
        <v>68</v>
      </c>
      <c r="C11" s="7">
        <v>1028.5</v>
      </c>
      <c r="D11" s="8">
        <v>44607</v>
      </c>
      <c r="E11" s="6" t="s">
        <v>16</v>
      </c>
      <c r="F11" s="6" t="s">
        <v>93</v>
      </c>
    </row>
    <row r="12" spans="1:6" ht="15.75">
      <c r="A12" s="2" t="s">
        <v>2070</v>
      </c>
      <c r="B12" s="6" t="s">
        <v>69</v>
      </c>
      <c r="C12" s="7">
        <v>3493.81</v>
      </c>
      <c r="D12" s="8">
        <v>44607</v>
      </c>
      <c r="E12" s="6" t="s">
        <v>16</v>
      </c>
      <c r="F12" s="6" t="s">
        <v>93</v>
      </c>
    </row>
    <row r="13" spans="1:6" ht="15.75">
      <c r="A13" s="2" t="s">
        <v>2058</v>
      </c>
      <c r="B13" s="6" t="s">
        <v>70</v>
      </c>
      <c r="C13" s="7">
        <v>4070.81</v>
      </c>
      <c r="D13" s="8">
        <v>44607</v>
      </c>
      <c r="E13" s="6" t="s">
        <v>16</v>
      </c>
      <c r="F13" s="6" t="s">
        <v>93</v>
      </c>
    </row>
    <row r="14" spans="1:6" ht="15.75">
      <c r="A14" s="2" t="s">
        <v>2061</v>
      </c>
      <c r="B14" s="6" t="s">
        <v>74</v>
      </c>
      <c r="C14" s="7">
        <v>14999</v>
      </c>
      <c r="D14" s="8">
        <v>44607</v>
      </c>
      <c r="E14" s="6" t="s">
        <v>33</v>
      </c>
      <c r="F14" s="6" t="s">
        <v>94</v>
      </c>
    </row>
    <row r="15" spans="1:6" ht="15.75">
      <c r="A15" s="2" t="s">
        <v>2132</v>
      </c>
      <c r="B15" s="6" t="s">
        <v>77</v>
      </c>
      <c r="C15" s="7">
        <v>1817.69</v>
      </c>
      <c r="D15" s="8">
        <v>44607</v>
      </c>
      <c r="E15" s="6" t="s">
        <v>43</v>
      </c>
      <c r="F15" s="6" t="s">
        <v>95</v>
      </c>
    </row>
    <row r="16" spans="1:6" ht="15.75">
      <c r="A16" s="2" t="s">
        <v>2133</v>
      </c>
      <c r="B16" s="6" t="s">
        <v>78</v>
      </c>
      <c r="C16" s="7">
        <v>3483.65</v>
      </c>
      <c r="D16" s="8">
        <v>44607</v>
      </c>
      <c r="E16" s="6" t="s">
        <v>43</v>
      </c>
      <c r="F16" s="6" t="s">
        <v>95</v>
      </c>
    </row>
    <row r="17" spans="1:6" ht="15.75">
      <c r="A17" s="2" t="s">
        <v>2132</v>
      </c>
      <c r="B17" s="6" t="s">
        <v>79</v>
      </c>
      <c r="C17" s="7">
        <v>3596.1800000000003</v>
      </c>
      <c r="D17" s="8">
        <v>44607</v>
      </c>
      <c r="E17" s="6" t="s">
        <v>43</v>
      </c>
      <c r="F17" s="6" t="s">
        <v>95</v>
      </c>
    </row>
    <row r="18" spans="1:6" ht="15.75">
      <c r="A18" s="2" t="s">
        <v>2023</v>
      </c>
      <c r="B18" s="6" t="s">
        <v>80</v>
      </c>
      <c r="C18" s="7">
        <v>395.65</v>
      </c>
      <c r="D18" s="8">
        <v>44607</v>
      </c>
      <c r="E18" s="6" t="s">
        <v>35</v>
      </c>
      <c r="F18" s="6" t="s">
        <v>96</v>
      </c>
    </row>
    <row r="19" spans="1:6" ht="15.75">
      <c r="A19" s="2" t="s">
        <v>2134</v>
      </c>
      <c r="B19" s="6" t="s">
        <v>60</v>
      </c>
      <c r="C19" s="7">
        <v>299.5</v>
      </c>
      <c r="D19" s="8">
        <v>44615</v>
      </c>
      <c r="E19" s="6" t="s">
        <v>11</v>
      </c>
      <c r="F19" s="6" t="s">
        <v>90</v>
      </c>
    </row>
    <row r="20" spans="1:6" ht="15.75">
      <c r="A20" s="2" t="s">
        <v>2135</v>
      </c>
      <c r="B20" s="6" t="s">
        <v>71</v>
      </c>
      <c r="C20" s="7">
        <v>6224.610000000001</v>
      </c>
      <c r="D20" s="8">
        <v>44615</v>
      </c>
      <c r="E20" s="6" t="s">
        <v>16</v>
      </c>
      <c r="F20" s="6" t="s">
        <v>93</v>
      </c>
    </row>
    <row r="21" spans="1:6" ht="15.75">
      <c r="A21" s="2" t="s">
        <v>2136</v>
      </c>
      <c r="B21" s="6" t="s">
        <v>72</v>
      </c>
      <c r="C21" s="7">
        <v>9854.61</v>
      </c>
      <c r="D21" s="8">
        <v>44615</v>
      </c>
      <c r="E21" s="6" t="s">
        <v>16</v>
      </c>
      <c r="F21" s="6" t="s">
        <v>93</v>
      </c>
    </row>
    <row r="22" spans="1:6" ht="15.75">
      <c r="A22" s="2" t="s">
        <v>2137</v>
      </c>
      <c r="B22" s="6" t="s">
        <v>75</v>
      </c>
      <c r="C22" s="7">
        <v>1622.22</v>
      </c>
      <c r="D22" s="8">
        <v>44615</v>
      </c>
      <c r="E22" s="6" t="s">
        <v>46</v>
      </c>
      <c r="F22" s="6" t="s">
        <v>47</v>
      </c>
    </row>
    <row r="23" spans="1:6" ht="15.75">
      <c r="A23" s="2" t="s">
        <v>2023</v>
      </c>
      <c r="B23" s="6" t="s">
        <v>81</v>
      </c>
      <c r="C23" s="7">
        <v>521.15</v>
      </c>
      <c r="D23" s="8">
        <v>44615</v>
      </c>
      <c r="E23" s="6" t="s">
        <v>35</v>
      </c>
      <c r="F23" s="6" t="s">
        <v>96</v>
      </c>
    </row>
    <row r="24" spans="1:6" ht="15.75">
      <c r="A24" s="2" t="s">
        <v>2138</v>
      </c>
      <c r="B24" s="6" t="s">
        <v>76</v>
      </c>
      <c r="C24" s="7">
        <v>3388</v>
      </c>
      <c r="D24" s="8">
        <v>44616</v>
      </c>
      <c r="E24" s="6" t="s">
        <v>22</v>
      </c>
      <c r="F24" s="6" t="s">
        <v>54</v>
      </c>
    </row>
    <row r="25" spans="1:6" ht="15.75">
      <c r="A25" s="2" t="s">
        <v>2085</v>
      </c>
      <c r="B25" s="6" t="s">
        <v>73</v>
      </c>
      <c r="C25" s="7">
        <v>11233.1</v>
      </c>
      <c r="D25" s="8">
        <v>44620</v>
      </c>
      <c r="E25" s="6" t="s">
        <v>16</v>
      </c>
      <c r="F25" s="6" t="s">
        <v>93</v>
      </c>
    </row>
    <row r="26" spans="1:6" ht="15.75">
      <c r="A26" s="2" t="s">
        <v>2129</v>
      </c>
      <c r="B26" s="6" t="s">
        <v>82</v>
      </c>
      <c r="C26" s="7">
        <v>1436.1999999999998</v>
      </c>
      <c r="D26" s="8">
        <v>44620</v>
      </c>
      <c r="E26" s="6" t="s">
        <v>35</v>
      </c>
      <c r="F26" s="6" t="s">
        <v>96</v>
      </c>
    </row>
    <row r="27" spans="1:6" ht="15.75">
      <c r="A27" s="2" t="s">
        <v>2129</v>
      </c>
      <c r="B27" s="6" t="s">
        <v>83</v>
      </c>
      <c r="C27" s="7">
        <v>521.1499999999999</v>
      </c>
      <c r="D27" s="8">
        <v>44620</v>
      </c>
      <c r="E27" s="6" t="s">
        <v>35</v>
      </c>
      <c r="F27" s="6" t="s">
        <v>96</v>
      </c>
    </row>
    <row r="28" spans="1:6" ht="15.75">
      <c r="A28" s="2" t="s">
        <v>2129</v>
      </c>
      <c r="B28" s="6" t="s">
        <v>84</v>
      </c>
      <c r="C28" s="7">
        <v>1436.1999999999998</v>
      </c>
      <c r="D28" s="8">
        <v>44620</v>
      </c>
      <c r="E28" s="6" t="s">
        <v>35</v>
      </c>
      <c r="F28" s="6" t="s">
        <v>96</v>
      </c>
    </row>
    <row r="29" spans="1:6" ht="15.75">
      <c r="A29" s="2" t="s">
        <v>2129</v>
      </c>
      <c r="B29" s="6" t="s">
        <v>82</v>
      </c>
      <c r="C29" s="7">
        <v>60139.65</v>
      </c>
      <c r="D29" s="8">
        <v>44620</v>
      </c>
      <c r="E29" s="6" t="s">
        <v>85</v>
      </c>
      <c r="F29" s="6" t="s">
        <v>97</v>
      </c>
    </row>
    <row r="30" spans="1:6" ht="15.75">
      <c r="A30" s="2" t="s">
        <v>2129</v>
      </c>
      <c r="B30" s="6" t="s">
        <v>82</v>
      </c>
      <c r="C30" s="7">
        <v>99073.44</v>
      </c>
      <c r="D30" s="8">
        <v>44620</v>
      </c>
      <c r="E30" s="6" t="s">
        <v>86</v>
      </c>
      <c r="F30" s="6" t="s">
        <v>98</v>
      </c>
    </row>
    <row r="31" spans="1:6" ht="15.75">
      <c r="A31" s="2" t="s">
        <v>2129</v>
      </c>
      <c r="B31" s="6" t="s">
        <v>82</v>
      </c>
      <c r="C31" s="7">
        <v>13728.1</v>
      </c>
      <c r="D31" s="8">
        <v>44620</v>
      </c>
      <c r="E31" s="6" t="s">
        <v>87</v>
      </c>
      <c r="F31" s="6" t="s">
        <v>99</v>
      </c>
    </row>
    <row r="32" spans="1:6" ht="15.75">
      <c r="A32" s="2" t="s">
        <v>2129</v>
      </c>
      <c r="B32" s="6" t="s">
        <v>82</v>
      </c>
      <c r="C32" s="7">
        <v>63707.59</v>
      </c>
      <c r="D32" s="8">
        <v>44620</v>
      </c>
      <c r="E32" s="6" t="s">
        <v>88</v>
      </c>
      <c r="F32" s="6" t="s">
        <v>100</v>
      </c>
    </row>
    <row r="33" ht="15.75">
      <c r="D33" s="4"/>
    </row>
    <row r="34" ht="15.75">
      <c r="D34" s="4"/>
    </row>
    <row r="35" ht="15.75">
      <c r="D35" s="4"/>
    </row>
    <row r="36" ht="15.75">
      <c r="D36" s="4"/>
    </row>
    <row r="37" ht="15.75">
      <c r="D37" s="4"/>
    </row>
    <row r="38" ht="15.75">
      <c r="D38" s="4"/>
    </row>
    <row r="39" ht="15.75">
      <c r="D39" s="4"/>
    </row>
    <row r="40" ht="15.75">
      <c r="D40" s="4"/>
    </row>
  </sheetData>
  <sheetProtection/>
  <printOptions/>
  <pageMargins left="0" right="0" top="0.39370078740157505" bottom="0.39370078740157505" header="0" footer="0"/>
  <pageSetup fitToHeight="0" fitToWidth="0" horizontalDpi="600" verticalDpi="600" orientation="portrait" pageOrder="overThenDown" paperSize="9" r:id="rId1"/>
  <headerFooter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11.19921875" defaultRowHeight="14.25"/>
  <cols>
    <col min="1" max="1" width="48" style="2" bestFit="1" customWidth="1"/>
    <col min="2" max="2" width="17.19921875" style="2" bestFit="1" customWidth="1"/>
    <col min="3" max="3" width="19.3984375" style="2" bestFit="1" customWidth="1"/>
    <col min="4" max="4" width="10.3984375" style="2" bestFit="1" customWidth="1"/>
    <col min="5" max="5" width="17.69921875" style="2" bestFit="1" customWidth="1"/>
    <col min="6" max="6" width="23.5" style="2" bestFit="1" customWidth="1"/>
    <col min="7" max="7" width="11" style="2" customWidth="1"/>
    <col min="8" max="16384" width="11" style="2" customWidth="1"/>
  </cols>
  <sheetData>
    <row r="1" spans="1:6" ht="15.75">
      <c r="A1" s="1" t="s">
        <v>0</v>
      </c>
      <c r="B1" s="1" t="s">
        <v>1</v>
      </c>
      <c r="C1" s="5" t="s">
        <v>38</v>
      </c>
      <c r="D1" s="1" t="s">
        <v>39</v>
      </c>
      <c r="E1" s="1" t="s">
        <v>4</v>
      </c>
      <c r="F1" s="1" t="s">
        <v>5</v>
      </c>
    </row>
    <row r="2" spans="1:6" ht="15.75">
      <c r="A2" s="2" t="s">
        <v>2141</v>
      </c>
      <c r="B2" s="6" t="s">
        <v>107</v>
      </c>
      <c r="C2" s="9">
        <v>771.28</v>
      </c>
      <c r="D2" s="8">
        <v>44593</v>
      </c>
      <c r="E2" s="6" t="s">
        <v>105</v>
      </c>
      <c r="F2" s="6" t="s">
        <v>106</v>
      </c>
    </row>
    <row r="3" spans="1:6" ht="15.75">
      <c r="A3" s="2" t="s">
        <v>2142</v>
      </c>
      <c r="B3" s="6" t="s">
        <v>108</v>
      </c>
      <c r="C3" s="9">
        <v>194.33</v>
      </c>
      <c r="D3" s="8">
        <v>44593</v>
      </c>
      <c r="E3" s="6" t="s">
        <v>105</v>
      </c>
      <c r="F3" s="6" t="s">
        <v>106</v>
      </c>
    </row>
    <row r="4" spans="1:6" ht="15.75">
      <c r="A4" s="2" t="s">
        <v>2143</v>
      </c>
      <c r="B4" s="6" t="s">
        <v>109</v>
      </c>
      <c r="C4" s="9">
        <v>908.7</v>
      </c>
      <c r="D4" s="8">
        <v>44594</v>
      </c>
      <c r="E4" s="6" t="s">
        <v>105</v>
      </c>
      <c r="F4" s="6" t="s">
        <v>106</v>
      </c>
    </row>
    <row r="5" spans="1:6" ht="15.75">
      <c r="A5" s="2" t="s">
        <v>2144</v>
      </c>
      <c r="B5" s="6" t="s">
        <v>117</v>
      </c>
      <c r="C5" s="9">
        <v>60</v>
      </c>
      <c r="D5" s="8">
        <v>44599</v>
      </c>
      <c r="E5" s="6" t="s">
        <v>123</v>
      </c>
      <c r="F5" s="6" t="s">
        <v>126</v>
      </c>
    </row>
    <row r="6" spans="1:6" ht="15.75">
      <c r="A6" s="2" t="s">
        <v>2145</v>
      </c>
      <c r="B6" s="6" t="s">
        <v>118</v>
      </c>
      <c r="C6" s="9">
        <v>40</v>
      </c>
      <c r="D6" s="8">
        <v>44599</v>
      </c>
      <c r="E6" s="6" t="s">
        <v>123</v>
      </c>
      <c r="F6" s="6" t="s">
        <v>126</v>
      </c>
    </row>
    <row r="7" spans="1:6" ht="15.75">
      <c r="A7" s="2" t="s">
        <v>2146</v>
      </c>
      <c r="B7" s="6" t="s">
        <v>119</v>
      </c>
      <c r="C7" s="9">
        <v>40</v>
      </c>
      <c r="D7" s="8">
        <v>44600</v>
      </c>
      <c r="E7" s="6" t="s">
        <v>123</v>
      </c>
      <c r="F7" s="6" t="s">
        <v>126</v>
      </c>
    </row>
    <row r="8" spans="1:6" ht="15.75">
      <c r="A8" s="2" t="s">
        <v>2147</v>
      </c>
      <c r="B8" s="6" t="s">
        <v>110</v>
      </c>
      <c r="C8" s="9">
        <v>29.42</v>
      </c>
      <c r="D8" s="8">
        <v>44601</v>
      </c>
      <c r="E8" s="6" t="s">
        <v>105</v>
      </c>
      <c r="F8" s="6" t="s">
        <v>106</v>
      </c>
    </row>
    <row r="9" spans="1:6" ht="15.75">
      <c r="A9" s="2" t="s">
        <v>2148</v>
      </c>
      <c r="B9" s="6" t="s">
        <v>111</v>
      </c>
      <c r="C9" s="9">
        <v>703.2</v>
      </c>
      <c r="D9" s="8">
        <v>44602</v>
      </c>
      <c r="E9" s="6" t="s">
        <v>105</v>
      </c>
      <c r="F9" s="6" t="s">
        <v>106</v>
      </c>
    </row>
    <row r="10" spans="1:6" ht="15.75">
      <c r="A10" s="2" t="s">
        <v>2147</v>
      </c>
      <c r="B10" s="6" t="s">
        <v>112</v>
      </c>
      <c r="C10" s="9">
        <v>75.77</v>
      </c>
      <c r="D10" s="8">
        <v>44602</v>
      </c>
      <c r="E10" s="6" t="s">
        <v>105</v>
      </c>
      <c r="F10" s="6" t="s">
        <v>106</v>
      </c>
    </row>
    <row r="11" spans="1:6" ht="15.75">
      <c r="A11" s="2" t="s">
        <v>2149</v>
      </c>
      <c r="B11" s="6" t="s">
        <v>120</v>
      </c>
      <c r="C11" s="9">
        <v>240</v>
      </c>
      <c r="D11" s="8">
        <v>44602</v>
      </c>
      <c r="E11" s="6" t="s">
        <v>123</v>
      </c>
      <c r="F11" s="6" t="s">
        <v>126</v>
      </c>
    </row>
    <row r="12" spans="1:6" ht="15.75">
      <c r="A12" s="2" t="s">
        <v>2149</v>
      </c>
      <c r="B12" s="6" t="s">
        <v>121</v>
      </c>
      <c r="C12" s="9">
        <v>420</v>
      </c>
      <c r="D12" s="8">
        <v>44602</v>
      </c>
      <c r="E12" s="6" t="s">
        <v>124</v>
      </c>
      <c r="F12" s="6" t="s">
        <v>127</v>
      </c>
    </row>
    <row r="13" spans="1:6" ht="15.75">
      <c r="A13" s="2" t="s">
        <v>2150</v>
      </c>
      <c r="B13" s="6" t="s">
        <v>113</v>
      </c>
      <c r="C13" s="9">
        <v>165.24</v>
      </c>
      <c r="D13" s="8">
        <v>44607</v>
      </c>
      <c r="E13" s="6" t="s">
        <v>105</v>
      </c>
      <c r="F13" s="6" t="s">
        <v>106</v>
      </c>
    </row>
    <row r="14" spans="1:6" ht="15.75">
      <c r="A14" s="2" t="s">
        <v>2150</v>
      </c>
      <c r="B14" s="6" t="s">
        <v>114</v>
      </c>
      <c r="C14" s="9">
        <v>24.47</v>
      </c>
      <c r="D14" s="8">
        <v>44608</v>
      </c>
      <c r="E14" s="6" t="s">
        <v>105</v>
      </c>
      <c r="F14" s="6" t="s">
        <v>106</v>
      </c>
    </row>
    <row r="15" spans="1:6" ht="15.75">
      <c r="A15" s="2" t="s">
        <v>2147</v>
      </c>
      <c r="B15" s="6" t="s">
        <v>115</v>
      </c>
      <c r="C15" s="9">
        <v>38.94</v>
      </c>
      <c r="D15" s="8">
        <v>44620</v>
      </c>
      <c r="E15" s="6" t="s">
        <v>105</v>
      </c>
      <c r="F15" s="6" t="s">
        <v>106</v>
      </c>
    </row>
    <row r="16" spans="1:6" ht="15.75">
      <c r="A16" s="2" t="s">
        <v>2141</v>
      </c>
      <c r="B16" s="6" t="s">
        <v>116</v>
      </c>
      <c r="C16" s="9">
        <v>38.94</v>
      </c>
      <c r="D16" s="8">
        <v>44620</v>
      </c>
      <c r="E16" s="6" t="s">
        <v>105</v>
      </c>
      <c r="F16" s="6" t="s">
        <v>106</v>
      </c>
    </row>
    <row r="17" spans="1:6" ht="15.75">
      <c r="A17" s="2" t="s">
        <v>2151</v>
      </c>
      <c r="B17" s="6" t="s">
        <v>122</v>
      </c>
      <c r="C17" s="9">
        <v>1514584</v>
      </c>
      <c r="D17" s="8">
        <v>44620</v>
      </c>
      <c r="E17" s="6" t="s">
        <v>125</v>
      </c>
      <c r="F17" s="6" t="s">
        <v>128</v>
      </c>
    </row>
    <row r="18" ht="15.75">
      <c r="D18" s="4"/>
    </row>
    <row r="19" ht="15.75">
      <c r="D19" s="4"/>
    </row>
    <row r="20" ht="15.75">
      <c r="D20" s="4"/>
    </row>
    <row r="21" ht="15.75">
      <c r="D21" s="4"/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5"/>
  <sheetViews>
    <sheetView zoomScalePageLayoutView="0" workbookViewId="0" topLeftCell="A1">
      <selection activeCell="A1" sqref="A1"/>
    </sheetView>
  </sheetViews>
  <sheetFormatPr defaultColWidth="11.19921875" defaultRowHeight="14.25"/>
  <cols>
    <col min="1" max="1" width="51.3984375" style="2" bestFit="1" customWidth="1"/>
    <col min="2" max="2" width="17.19921875" style="2" bestFit="1" customWidth="1"/>
    <col min="3" max="3" width="8.8984375" style="2" bestFit="1" customWidth="1"/>
    <col min="4" max="4" width="16.19921875" style="2" bestFit="1" customWidth="1"/>
    <col min="5" max="5" width="17.69921875" style="2" bestFit="1" customWidth="1"/>
    <col min="6" max="6" width="53.19921875" style="2" bestFit="1" customWidth="1"/>
    <col min="7" max="7" width="11" style="2" customWidth="1"/>
    <col min="8" max="16384" width="11" style="2" customWidth="1"/>
  </cols>
  <sheetData>
    <row r="1" spans="1:7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</row>
    <row r="2" spans="1:6" ht="15.75">
      <c r="A2" s="2" t="s">
        <v>2012</v>
      </c>
      <c r="B2" s="6" t="s">
        <v>1796</v>
      </c>
      <c r="C2" s="9">
        <v>11731.56</v>
      </c>
      <c r="D2" s="8">
        <v>44622</v>
      </c>
      <c r="E2" s="6" t="s">
        <v>42</v>
      </c>
      <c r="F2" s="6" t="s">
        <v>53</v>
      </c>
    </row>
    <row r="3" spans="1:6" ht="15.75">
      <c r="A3" s="2" t="s">
        <v>2013</v>
      </c>
      <c r="B3" s="6" t="s">
        <v>1797</v>
      </c>
      <c r="C3" s="9">
        <v>81.57</v>
      </c>
      <c r="D3" s="8">
        <v>44622</v>
      </c>
      <c r="E3" s="6" t="s">
        <v>44</v>
      </c>
      <c r="F3" s="6" t="s">
        <v>614</v>
      </c>
    </row>
    <row r="4" spans="1:6" ht="15.75">
      <c r="A4" s="2" t="s">
        <v>2013</v>
      </c>
      <c r="B4" s="6" t="s">
        <v>1798</v>
      </c>
      <c r="C4" s="9">
        <v>31.96</v>
      </c>
      <c r="D4" s="8">
        <v>44622</v>
      </c>
      <c r="E4" s="6" t="s">
        <v>44</v>
      </c>
      <c r="F4" s="6" t="s">
        <v>614</v>
      </c>
    </row>
    <row r="5" spans="1:6" ht="15.75">
      <c r="A5" s="2" t="s">
        <v>2014</v>
      </c>
      <c r="B5" s="6" t="s">
        <v>1802</v>
      </c>
      <c r="C5" s="9">
        <v>1239.04</v>
      </c>
      <c r="D5" s="8">
        <v>44622</v>
      </c>
      <c r="E5" s="6" t="s">
        <v>9</v>
      </c>
      <c r="F5" s="6" t="s">
        <v>10</v>
      </c>
    </row>
    <row r="6" spans="1:6" ht="15.75">
      <c r="A6" s="2" t="s">
        <v>2015</v>
      </c>
      <c r="B6" s="6" t="s">
        <v>1803</v>
      </c>
      <c r="C6" s="9">
        <v>1177.52</v>
      </c>
      <c r="D6" s="8">
        <v>44622</v>
      </c>
      <c r="E6" s="6" t="s">
        <v>9</v>
      </c>
      <c r="F6" s="6" t="s">
        <v>10</v>
      </c>
    </row>
    <row r="7" spans="1:6" ht="15.75">
      <c r="A7" s="2" t="s">
        <v>2016</v>
      </c>
      <c r="B7" s="6" t="s">
        <v>1861</v>
      </c>
      <c r="C7" s="9">
        <v>121</v>
      </c>
      <c r="D7" s="8">
        <v>44622</v>
      </c>
      <c r="E7" s="6" t="s">
        <v>15</v>
      </c>
      <c r="F7" s="6" t="s">
        <v>619</v>
      </c>
    </row>
    <row r="8" spans="1:6" ht="15.75">
      <c r="A8" s="2" t="s">
        <v>2017</v>
      </c>
      <c r="B8" s="6" t="s">
        <v>1866</v>
      </c>
      <c r="C8" s="9">
        <v>862.73</v>
      </c>
      <c r="D8" s="8">
        <v>44622</v>
      </c>
      <c r="E8" s="6" t="s">
        <v>16</v>
      </c>
      <c r="F8" s="6" t="s">
        <v>93</v>
      </c>
    </row>
    <row r="9" spans="1:6" ht="15.75">
      <c r="A9" s="2" t="s">
        <v>2018</v>
      </c>
      <c r="B9" s="6" t="s">
        <v>1898</v>
      </c>
      <c r="C9" s="9">
        <v>605</v>
      </c>
      <c r="D9" s="8">
        <v>44622</v>
      </c>
      <c r="E9" s="6" t="s">
        <v>19</v>
      </c>
      <c r="F9" s="6" t="s">
        <v>20</v>
      </c>
    </row>
    <row r="10" spans="1:6" ht="15.75">
      <c r="A10" s="2" t="s">
        <v>2018</v>
      </c>
      <c r="B10" s="6" t="s">
        <v>1899</v>
      </c>
      <c r="C10" s="9">
        <v>605</v>
      </c>
      <c r="D10" s="8">
        <v>44622</v>
      </c>
      <c r="E10" s="6" t="s">
        <v>19</v>
      </c>
      <c r="F10" s="6" t="s">
        <v>20</v>
      </c>
    </row>
    <row r="11" spans="1:6" ht="15.75">
      <c r="A11" s="2" t="s">
        <v>2019</v>
      </c>
      <c r="B11" s="6" t="s">
        <v>1908</v>
      </c>
      <c r="C11" s="9">
        <v>580.8</v>
      </c>
      <c r="D11" s="8">
        <v>44622</v>
      </c>
      <c r="E11" s="6" t="s">
        <v>21</v>
      </c>
      <c r="F11" s="6" t="s">
        <v>620</v>
      </c>
    </row>
    <row r="12" spans="1:6" ht="15.75">
      <c r="A12" s="2" t="s">
        <v>2019</v>
      </c>
      <c r="B12" s="6" t="s">
        <v>1909</v>
      </c>
      <c r="C12" s="9">
        <v>1306.8</v>
      </c>
      <c r="D12" s="8">
        <v>44622</v>
      </c>
      <c r="E12" s="6" t="s">
        <v>21</v>
      </c>
      <c r="F12" s="6" t="s">
        <v>620</v>
      </c>
    </row>
    <row r="13" spans="1:6" ht="15.75">
      <c r="A13" s="2" t="s">
        <v>2019</v>
      </c>
      <c r="B13" s="6" t="s">
        <v>1910</v>
      </c>
      <c r="C13" s="9">
        <v>556.6</v>
      </c>
      <c r="D13" s="8">
        <v>44622</v>
      </c>
      <c r="E13" s="6" t="s">
        <v>21</v>
      </c>
      <c r="F13" s="6" t="s">
        <v>620</v>
      </c>
    </row>
    <row r="14" spans="1:6" ht="15.75">
      <c r="A14" s="2" t="s">
        <v>2020</v>
      </c>
      <c r="B14" s="6" t="s">
        <v>1917</v>
      </c>
      <c r="C14" s="9">
        <v>740.58</v>
      </c>
      <c r="D14" s="8">
        <v>44622</v>
      </c>
      <c r="E14" s="6" t="s">
        <v>33</v>
      </c>
      <c r="F14" s="6" t="s">
        <v>94</v>
      </c>
    </row>
    <row r="15" spans="1:6" ht="15.75">
      <c r="A15" s="2" t="s">
        <v>2021</v>
      </c>
      <c r="B15" s="6" t="s">
        <v>1918</v>
      </c>
      <c r="C15" s="9">
        <v>113.56</v>
      </c>
      <c r="D15" s="8">
        <v>44622</v>
      </c>
      <c r="E15" s="6" t="s">
        <v>33</v>
      </c>
      <c r="F15" s="6" t="s">
        <v>94</v>
      </c>
    </row>
    <row r="16" spans="1:6" ht="15.75">
      <c r="A16" s="2" t="s">
        <v>2022</v>
      </c>
      <c r="B16" s="6" t="s">
        <v>1931</v>
      </c>
      <c r="C16" s="9">
        <v>75.7</v>
      </c>
      <c r="D16" s="8">
        <v>44622</v>
      </c>
      <c r="E16" s="6" t="s">
        <v>23</v>
      </c>
      <c r="F16" s="6" t="s">
        <v>24</v>
      </c>
    </row>
    <row r="17" spans="1:6" ht="15.75">
      <c r="A17" s="2" t="s">
        <v>2023</v>
      </c>
      <c r="B17" s="6" t="s">
        <v>1950</v>
      </c>
      <c r="C17" s="9">
        <v>97.08</v>
      </c>
      <c r="D17" s="8">
        <v>44622</v>
      </c>
      <c r="E17" s="6" t="s">
        <v>35</v>
      </c>
      <c r="F17" s="6" t="s">
        <v>96</v>
      </c>
    </row>
    <row r="18" spans="1:6" ht="15.75">
      <c r="A18" s="2" t="s">
        <v>2023</v>
      </c>
      <c r="B18" s="6" t="s">
        <v>1951</v>
      </c>
      <c r="C18" s="9">
        <v>11.02</v>
      </c>
      <c r="D18" s="8">
        <v>44622</v>
      </c>
      <c r="E18" s="6" t="s">
        <v>35</v>
      </c>
      <c r="F18" s="6" t="s">
        <v>96</v>
      </c>
    </row>
    <row r="19" spans="1:6" ht="15.75">
      <c r="A19" s="2" t="s">
        <v>2023</v>
      </c>
      <c r="B19" s="6" t="s">
        <v>1955</v>
      </c>
      <c r="C19" s="9">
        <v>83.46</v>
      </c>
      <c r="D19" s="8">
        <v>44622</v>
      </c>
      <c r="E19" s="6" t="s">
        <v>27</v>
      </c>
      <c r="F19" s="6" t="s">
        <v>28</v>
      </c>
    </row>
    <row r="20" spans="1:6" ht="15.75">
      <c r="A20" s="2" t="s">
        <v>2024</v>
      </c>
      <c r="B20" s="6" t="s">
        <v>1992</v>
      </c>
      <c r="C20" s="9">
        <v>1164.5</v>
      </c>
      <c r="D20" s="8">
        <v>44622</v>
      </c>
      <c r="E20" s="6" t="s">
        <v>29</v>
      </c>
      <c r="F20" s="6" t="s">
        <v>625</v>
      </c>
    </row>
    <row r="21" spans="1:6" ht="15.75">
      <c r="A21" s="2" t="s">
        <v>2024</v>
      </c>
      <c r="B21" s="6" t="s">
        <v>1993</v>
      </c>
      <c r="C21" s="9">
        <v>4658.02</v>
      </c>
      <c r="D21" s="8">
        <v>44622</v>
      </c>
      <c r="E21" s="6" t="s">
        <v>29</v>
      </c>
      <c r="F21" s="6" t="s">
        <v>625</v>
      </c>
    </row>
    <row r="22" spans="1:6" ht="15.75">
      <c r="A22" s="2" t="s">
        <v>2024</v>
      </c>
      <c r="B22" s="6" t="s">
        <v>1994</v>
      </c>
      <c r="C22" s="9">
        <v>387.2</v>
      </c>
      <c r="D22" s="8">
        <v>44622</v>
      </c>
      <c r="E22" s="6" t="s">
        <v>29</v>
      </c>
      <c r="F22" s="6" t="s">
        <v>625</v>
      </c>
    </row>
    <row r="23" spans="1:6" ht="15.75">
      <c r="A23" s="2" t="s">
        <v>2025</v>
      </c>
      <c r="B23" s="6" t="s">
        <v>2003</v>
      </c>
      <c r="C23" s="9">
        <v>23610.35</v>
      </c>
      <c r="D23" s="8">
        <v>44622</v>
      </c>
      <c r="E23" s="6" t="s">
        <v>36</v>
      </c>
      <c r="F23" s="6" t="s">
        <v>626</v>
      </c>
    </row>
    <row r="24" spans="1:6" ht="15.75">
      <c r="A24" s="2" t="s">
        <v>2026</v>
      </c>
      <c r="B24" s="6" t="s">
        <v>2005</v>
      </c>
      <c r="C24" s="9">
        <v>4477</v>
      </c>
      <c r="D24" s="8">
        <v>44622</v>
      </c>
      <c r="E24" s="6" t="s">
        <v>1240</v>
      </c>
      <c r="F24" s="6" t="s">
        <v>1241</v>
      </c>
    </row>
    <row r="25" spans="1:6" ht="15.75">
      <c r="A25" s="2" t="s">
        <v>2027</v>
      </c>
      <c r="B25" s="6" t="s">
        <v>1782</v>
      </c>
      <c r="C25" s="9">
        <v>136.29</v>
      </c>
      <c r="D25" s="8">
        <v>44623</v>
      </c>
      <c r="E25" s="6" t="s">
        <v>6</v>
      </c>
      <c r="F25" s="6" t="s">
        <v>7</v>
      </c>
    </row>
    <row r="26" spans="1:6" ht="15.75">
      <c r="A26" s="2" t="s">
        <v>2028</v>
      </c>
      <c r="B26" s="6" t="s">
        <v>1783</v>
      </c>
      <c r="C26" s="9">
        <v>592.9</v>
      </c>
      <c r="D26" s="8">
        <v>44623</v>
      </c>
      <c r="E26" s="6" t="s">
        <v>6</v>
      </c>
      <c r="F26" s="6" t="s">
        <v>7</v>
      </c>
    </row>
    <row r="27" spans="1:6" ht="15.75">
      <c r="A27" s="2" t="s">
        <v>2029</v>
      </c>
      <c r="B27" s="6" t="s">
        <v>1790</v>
      </c>
      <c r="C27" s="9">
        <v>2042.56</v>
      </c>
      <c r="D27" s="8">
        <v>44623</v>
      </c>
      <c r="E27" s="6" t="s">
        <v>30</v>
      </c>
      <c r="F27" s="6" t="s">
        <v>611</v>
      </c>
    </row>
    <row r="28" spans="1:6" ht="15.75">
      <c r="A28" s="2" t="s">
        <v>2030</v>
      </c>
      <c r="B28" s="6" t="s">
        <v>1791</v>
      </c>
      <c r="C28" s="9">
        <v>164.55</v>
      </c>
      <c r="D28" s="8">
        <v>44623</v>
      </c>
      <c r="E28" s="6" t="s">
        <v>30</v>
      </c>
      <c r="F28" s="6" t="s">
        <v>611</v>
      </c>
    </row>
    <row r="29" spans="1:6" ht="15.75">
      <c r="A29" s="2" t="s">
        <v>2013</v>
      </c>
      <c r="B29" s="6" t="s">
        <v>1799</v>
      </c>
      <c r="C29" s="9">
        <v>31.96</v>
      </c>
      <c r="D29" s="8">
        <v>44623</v>
      </c>
      <c r="E29" s="6" t="s">
        <v>44</v>
      </c>
      <c r="F29" s="6" t="s">
        <v>614</v>
      </c>
    </row>
    <row r="30" spans="1:6" ht="15.75">
      <c r="A30" s="2" t="s">
        <v>2013</v>
      </c>
      <c r="B30" s="6" t="s">
        <v>1800</v>
      </c>
      <c r="C30" s="9">
        <v>31.96</v>
      </c>
      <c r="D30" s="8">
        <v>44623</v>
      </c>
      <c r="E30" s="6" t="s">
        <v>44</v>
      </c>
      <c r="F30" s="6" t="s">
        <v>614</v>
      </c>
    </row>
    <row r="31" spans="1:6" ht="15.75">
      <c r="A31" s="2" t="s">
        <v>2031</v>
      </c>
      <c r="B31" s="6" t="s">
        <v>1804</v>
      </c>
      <c r="C31" s="9">
        <v>1426.59</v>
      </c>
      <c r="D31" s="8">
        <v>44623</v>
      </c>
      <c r="E31" s="6" t="s">
        <v>9</v>
      </c>
      <c r="F31" s="6" t="s">
        <v>10</v>
      </c>
    </row>
    <row r="32" spans="1:6" ht="15.75">
      <c r="A32" s="2" t="s">
        <v>2032</v>
      </c>
      <c r="B32" s="6" t="s">
        <v>1805</v>
      </c>
      <c r="C32" s="9">
        <v>1190.64</v>
      </c>
      <c r="D32" s="8">
        <v>44623</v>
      </c>
      <c r="E32" s="6" t="s">
        <v>9</v>
      </c>
      <c r="F32" s="6" t="s">
        <v>10</v>
      </c>
    </row>
    <row r="33" spans="1:6" ht="15.75">
      <c r="A33" s="2" t="s">
        <v>2033</v>
      </c>
      <c r="B33" s="6" t="s">
        <v>1806</v>
      </c>
      <c r="C33" s="9">
        <v>36.3</v>
      </c>
      <c r="D33" s="8">
        <v>44623</v>
      </c>
      <c r="E33" s="6" t="s">
        <v>9</v>
      </c>
      <c r="F33" s="6" t="s">
        <v>10</v>
      </c>
    </row>
    <row r="34" spans="1:6" ht="15.75">
      <c r="A34" s="2" t="s">
        <v>2031</v>
      </c>
      <c r="B34" s="6" t="s">
        <v>1807</v>
      </c>
      <c r="C34" s="9">
        <v>827.64</v>
      </c>
      <c r="D34" s="8">
        <v>44623</v>
      </c>
      <c r="E34" s="6" t="s">
        <v>9</v>
      </c>
      <c r="F34" s="6" t="s">
        <v>10</v>
      </c>
    </row>
    <row r="35" spans="1:6" ht="15.75">
      <c r="A35" s="2" t="s">
        <v>2034</v>
      </c>
      <c r="B35" s="6" t="s">
        <v>1808</v>
      </c>
      <c r="C35" s="9">
        <v>1102.79</v>
      </c>
      <c r="D35" s="8">
        <v>44623</v>
      </c>
      <c r="E35" s="6" t="s">
        <v>9</v>
      </c>
      <c r="F35" s="6" t="s">
        <v>10</v>
      </c>
    </row>
    <row r="36" spans="1:6" ht="15.75">
      <c r="A36" s="2" t="s">
        <v>2035</v>
      </c>
      <c r="B36" s="6" t="s">
        <v>1809</v>
      </c>
      <c r="C36" s="9">
        <v>243.21</v>
      </c>
      <c r="D36" s="8">
        <v>44623</v>
      </c>
      <c r="E36" s="6" t="s">
        <v>9</v>
      </c>
      <c r="F36" s="6" t="s">
        <v>10</v>
      </c>
    </row>
    <row r="37" spans="1:6" ht="15.75">
      <c r="A37" s="2" t="s">
        <v>2015</v>
      </c>
      <c r="B37" s="6" t="s">
        <v>1810</v>
      </c>
      <c r="C37" s="9">
        <v>44803.32</v>
      </c>
      <c r="D37" s="8">
        <v>44623</v>
      </c>
      <c r="E37" s="6" t="s">
        <v>9</v>
      </c>
      <c r="F37" s="6" t="s">
        <v>10</v>
      </c>
    </row>
    <row r="38" spans="1:6" ht="15.75">
      <c r="A38" s="2" t="s">
        <v>2036</v>
      </c>
      <c r="B38" s="6" t="s">
        <v>1811</v>
      </c>
      <c r="C38" s="9">
        <v>6897</v>
      </c>
      <c r="D38" s="8">
        <v>44623</v>
      </c>
      <c r="E38" s="6" t="s">
        <v>9</v>
      </c>
      <c r="F38" s="6" t="s">
        <v>10</v>
      </c>
    </row>
    <row r="39" spans="1:6" ht="15.75">
      <c r="A39" s="2" t="s">
        <v>2037</v>
      </c>
      <c r="B39" s="6" t="s">
        <v>1834</v>
      </c>
      <c r="C39" s="9">
        <v>1563.32</v>
      </c>
      <c r="D39" s="8">
        <v>44623</v>
      </c>
      <c r="E39" s="6" t="s">
        <v>11</v>
      </c>
      <c r="F39" s="6" t="s">
        <v>90</v>
      </c>
    </row>
    <row r="40" spans="1:6" ht="15.75">
      <c r="A40" s="2" t="s">
        <v>2038</v>
      </c>
      <c r="B40" s="6" t="s">
        <v>1835</v>
      </c>
      <c r="C40" s="9">
        <v>508.2</v>
      </c>
      <c r="D40" s="8">
        <v>44623</v>
      </c>
      <c r="E40" s="6" t="s">
        <v>11</v>
      </c>
      <c r="F40" s="6" t="s">
        <v>90</v>
      </c>
    </row>
    <row r="41" spans="1:6" ht="15.75">
      <c r="A41" s="2" t="s">
        <v>2039</v>
      </c>
      <c r="B41" s="6" t="s">
        <v>1836</v>
      </c>
      <c r="C41" s="9">
        <v>4719</v>
      </c>
      <c r="D41" s="8">
        <v>44623</v>
      </c>
      <c r="E41" s="6" t="s">
        <v>11</v>
      </c>
      <c r="F41" s="6" t="s">
        <v>90</v>
      </c>
    </row>
    <row r="42" spans="1:6" ht="15.75">
      <c r="A42" s="2" t="s">
        <v>2040</v>
      </c>
      <c r="B42" s="6" t="s">
        <v>1837</v>
      </c>
      <c r="C42" s="9">
        <v>145.2</v>
      </c>
      <c r="D42" s="8">
        <v>44623</v>
      </c>
      <c r="E42" s="6" t="s">
        <v>11</v>
      </c>
      <c r="F42" s="6" t="s">
        <v>90</v>
      </c>
    </row>
    <row r="43" spans="1:6" ht="15.75">
      <c r="A43" s="2" t="s">
        <v>2041</v>
      </c>
      <c r="B43" s="6" t="s">
        <v>1838</v>
      </c>
      <c r="C43" s="9">
        <v>169.4</v>
      </c>
      <c r="D43" s="8">
        <v>44623</v>
      </c>
      <c r="E43" s="6" t="s">
        <v>11</v>
      </c>
      <c r="F43" s="6" t="s">
        <v>90</v>
      </c>
    </row>
    <row r="44" spans="1:6" ht="15.75">
      <c r="A44" s="2" t="s">
        <v>2042</v>
      </c>
      <c r="B44" s="6" t="s">
        <v>1839</v>
      </c>
      <c r="C44" s="9">
        <v>150</v>
      </c>
      <c r="D44" s="8">
        <v>44623</v>
      </c>
      <c r="E44" s="6" t="s">
        <v>11</v>
      </c>
      <c r="F44" s="6" t="s">
        <v>90</v>
      </c>
    </row>
    <row r="45" spans="1:6" ht="15.75">
      <c r="A45" s="2" t="s">
        <v>2043</v>
      </c>
      <c r="B45" s="6" t="s">
        <v>1840</v>
      </c>
      <c r="C45" s="9">
        <v>250</v>
      </c>
      <c r="D45" s="8">
        <v>44623</v>
      </c>
      <c r="E45" s="6" t="s">
        <v>11</v>
      </c>
      <c r="F45" s="6" t="s">
        <v>90</v>
      </c>
    </row>
    <row r="46" spans="1:6" ht="15.75">
      <c r="A46" s="2" t="s">
        <v>2041</v>
      </c>
      <c r="B46" s="6" t="s">
        <v>1841</v>
      </c>
      <c r="C46" s="9">
        <v>290.4</v>
      </c>
      <c r="D46" s="8">
        <v>44623</v>
      </c>
      <c r="E46" s="6" t="s">
        <v>11</v>
      </c>
      <c r="F46" s="6" t="s">
        <v>90</v>
      </c>
    </row>
    <row r="47" spans="1:6" ht="15.75">
      <c r="A47" s="2" t="s">
        <v>2044</v>
      </c>
      <c r="B47" s="6" t="s">
        <v>1842</v>
      </c>
      <c r="C47" s="9">
        <v>2350</v>
      </c>
      <c r="D47" s="8">
        <v>44623</v>
      </c>
      <c r="E47" s="6" t="s">
        <v>11</v>
      </c>
      <c r="F47" s="6" t="s">
        <v>90</v>
      </c>
    </row>
    <row r="48" spans="1:6" ht="15.75">
      <c r="A48" s="2" t="s">
        <v>2045</v>
      </c>
      <c r="B48" s="6" t="s">
        <v>1849</v>
      </c>
      <c r="C48" s="9">
        <v>4564.41</v>
      </c>
      <c r="D48" s="8">
        <v>44623</v>
      </c>
      <c r="E48" s="6" t="s">
        <v>13</v>
      </c>
      <c r="F48" s="6" t="s">
        <v>616</v>
      </c>
    </row>
    <row r="49" spans="1:6" ht="15.75">
      <c r="A49" s="2" t="s">
        <v>2046</v>
      </c>
      <c r="B49" s="6" t="s">
        <v>1853</v>
      </c>
      <c r="C49" s="9">
        <v>218.76</v>
      </c>
      <c r="D49" s="8">
        <v>44623</v>
      </c>
      <c r="E49" s="6" t="s">
        <v>48</v>
      </c>
      <c r="F49" s="6" t="s">
        <v>91</v>
      </c>
    </row>
    <row r="50" spans="1:6" ht="15.75">
      <c r="A50" s="2" t="s">
        <v>2046</v>
      </c>
      <c r="B50" s="6" t="s">
        <v>1854</v>
      </c>
      <c r="C50" s="9">
        <v>141.58</v>
      </c>
      <c r="D50" s="8">
        <v>44623</v>
      </c>
      <c r="E50" s="6" t="s">
        <v>48</v>
      </c>
      <c r="F50" s="6" t="s">
        <v>91</v>
      </c>
    </row>
    <row r="51" spans="1:6" ht="15.75">
      <c r="A51" s="2" t="s">
        <v>2047</v>
      </c>
      <c r="B51" s="6" t="s">
        <v>1855</v>
      </c>
      <c r="C51" s="9">
        <v>1700.78</v>
      </c>
      <c r="D51" s="8">
        <v>44623</v>
      </c>
      <c r="E51" s="6" t="s">
        <v>14</v>
      </c>
      <c r="F51" s="6" t="s">
        <v>617</v>
      </c>
    </row>
    <row r="52" spans="1:6" ht="15.75">
      <c r="A52" s="2" t="s">
        <v>2048</v>
      </c>
      <c r="B52" s="6" t="s">
        <v>1856</v>
      </c>
      <c r="C52" s="9">
        <v>1332.03</v>
      </c>
      <c r="D52" s="8">
        <v>44623</v>
      </c>
      <c r="E52" s="6" t="s">
        <v>14</v>
      </c>
      <c r="F52" s="6" t="s">
        <v>617</v>
      </c>
    </row>
    <row r="53" spans="1:6" ht="15.75">
      <c r="A53" s="2" t="s">
        <v>2049</v>
      </c>
      <c r="B53" s="6" t="s">
        <v>1862</v>
      </c>
      <c r="C53" s="9">
        <v>1160.39</v>
      </c>
      <c r="D53" s="8">
        <v>44623</v>
      </c>
      <c r="E53" s="6" t="s">
        <v>55</v>
      </c>
      <c r="F53" s="6" t="s">
        <v>92</v>
      </c>
    </row>
    <row r="54" spans="1:6" ht="15.75">
      <c r="A54" s="2" t="s">
        <v>2050</v>
      </c>
      <c r="B54" s="6" t="s">
        <v>1867</v>
      </c>
      <c r="C54" s="9">
        <v>6369.44</v>
      </c>
      <c r="D54" s="8">
        <v>44623</v>
      </c>
      <c r="E54" s="6" t="s">
        <v>16</v>
      </c>
      <c r="F54" s="6" t="s">
        <v>93</v>
      </c>
    </row>
    <row r="55" spans="1:6" ht="15.75">
      <c r="A55" s="2" t="s">
        <v>2050</v>
      </c>
      <c r="B55" s="6" t="s">
        <v>1868</v>
      </c>
      <c r="C55" s="9">
        <v>6369.44</v>
      </c>
      <c r="D55" s="8">
        <v>44623</v>
      </c>
      <c r="E55" s="6" t="s">
        <v>16</v>
      </c>
      <c r="F55" s="6" t="s">
        <v>93</v>
      </c>
    </row>
    <row r="56" spans="1:6" ht="15.75">
      <c r="A56" s="2" t="s">
        <v>2051</v>
      </c>
      <c r="B56" s="6" t="s">
        <v>1869</v>
      </c>
      <c r="C56" s="9">
        <v>701.8</v>
      </c>
      <c r="D56" s="8">
        <v>44623</v>
      </c>
      <c r="E56" s="6" t="s">
        <v>16</v>
      </c>
      <c r="F56" s="6" t="s">
        <v>93</v>
      </c>
    </row>
    <row r="57" spans="1:6" ht="15.75">
      <c r="A57" s="2" t="s">
        <v>2052</v>
      </c>
      <c r="B57" s="6" t="s">
        <v>1870</v>
      </c>
      <c r="C57" s="9">
        <v>441.65</v>
      </c>
      <c r="D57" s="8">
        <v>44623</v>
      </c>
      <c r="E57" s="6" t="s">
        <v>16</v>
      </c>
      <c r="F57" s="6" t="s">
        <v>93</v>
      </c>
    </row>
    <row r="58" spans="1:6" ht="15.75">
      <c r="A58" s="2" t="s">
        <v>2052</v>
      </c>
      <c r="B58" s="6" t="s">
        <v>1871</v>
      </c>
      <c r="C58" s="9">
        <v>647.35</v>
      </c>
      <c r="D58" s="8">
        <v>44623</v>
      </c>
      <c r="E58" s="6" t="s">
        <v>16</v>
      </c>
      <c r="F58" s="6" t="s">
        <v>93</v>
      </c>
    </row>
    <row r="59" spans="1:6" ht="15.75">
      <c r="A59" s="2" t="s">
        <v>2053</v>
      </c>
      <c r="B59" s="6" t="s">
        <v>1872</v>
      </c>
      <c r="C59" s="9">
        <v>1339.49</v>
      </c>
      <c r="D59" s="8">
        <v>44623</v>
      </c>
      <c r="E59" s="6" t="s">
        <v>16</v>
      </c>
      <c r="F59" s="6" t="s">
        <v>93</v>
      </c>
    </row>
    <row r="60" spans="1:6" ht="15.75">
      <c r="A60" s="2" t="s">
        <v>2054</v>
      </c>
      <c r="B60" s="6" t="s">
        <v>1873</v>
      </c>
      <c r="C60" s="9">
        <v>419.5</v>
      </c>
      <c r="D60" s="8">
        <v>44623</v>
      </c>
      <c r="E60" s="6" t="s">
        <v>16</v>
      </c>
      <c r="F60" s="6" t="s">
        <v>93</v>
      </c>
    </row>
    <row r="61" spans="1:6" ht="15.75">
      <c r="A61" s="2" t="s">
        <v>2055</v>
      </c>
      <c r="B61" s="6" t="s">
        <v>1874</v>
      </c>
      <c r="C61" s="9">
        <v>423.5</v>
      </c>
      <c r="D61" s="8">
        <v>44623</v>
      </c>
      <c r="E61" s="6" t="s">
        <v>16</v>
      </c>
      <c r="F61" s="6" t="s">
        <v>93</v>
      </c>
    </row>
    <row r="62" spans="1:6" ht="15.75">
      <c r="A62" s="2" t="s">
        <v>2056</v>
      </c>
      <c r="B62" s="6" t="s">
        <v>1875</v>
      </c>
      <c r="C62" s="9">
        <v>605</v>
      </c>
      <c r="D62" s="8">
        <v>44623</v>
      </c>
      <c r="E62" s="6" t="s">
        <v>16</v>
      </c>
      <c r="F62" s="6" t="s">
        <v>93</v>
      </c>
    </row>
    <row r="63" spans="1:6" ht="15.75">
      <c r="A63" s="2" t="s">
        <v>2057</v>
      </c>
      <c r="B63" s="6" t="s">
        <v>1876</v>
      </c>
      <c r="C63" s="9">
        <v>4499.99</v>
      </c>
      <c r="D63" s="8">
        <v>44623</v>
      </c>
      <c r="E63" s="6" t="s">
        <v>16</v>
      </c>
      <c r="F63" s="6" t="s">
        <v>93</v>
      </c>
    </row>
    <row r="64" spans="1:6" ht="15.75">
      <c r="A64" s="2" t="s">
        <v>2056</v>
      </c>
      <c r="B64" s="6" t="s">
        <v>1877</v>
      </c>
      <c r="C64" s="9">
        <v>605</v>
      </c>
      <c r="D64" s="8">
        <v>44623</v>
      </c>
      <c r="E64" s="6" t="s">
        <v>16</v>
      </c>
      <c r="F64" s="6" t="s">
        <v>93</v>
      </c>
    </row>
    <row r="65" spans="1:6" ht="15.75">
      <c r="A65" s="2" t="s">
        <v>2058</v>
      </c>
      <c r="B65" s="6" t="s">
        <v>1878</v>
      </c>
      <c r="C65" s="9">
        <v>577</v>
      </c>
      <c r="D65" s="8">
        <v>44623</v>
      </c>
      <c r="E65" s="6" t="s">
        <v>16</v>
      </c>
      <c r="F65" s="6" t="s">
        <v>93</v>
      </c>
    </row>
    <row r="66" spans="1:6" ht="15.75">
      <c r="A66" s="2" t="s">
        <v>2059</v>
      </c>
      <c r="B66" s="6" t="s">
        <v>1900</v>
      </c>
      <c r="C66" s="9">
        <v>544.5</v>
      </c>
      <c r="D66" s="8">
        <v>44623</v>
      </c>
      <c r="E66" s="6" t="s">
        <v>19</v>
      </c>
      <c r="F66" s="6" t="s">
        <v>20</v>
      </c>
    </row>
    <row r="67" spans="1:6" ht="15.75">
      <c r="A67" s="2" t="s">
        <v>2019</v>
      </c>
      <c r="B67" s="6" t="s">
        <v>1911</v>
      </c>
      <c r="C67" s="9">
        <v>12600.89</v>
      </c>
      <c r="D67" s="8">
        <v>44623</v>
      </c>
      <c r="E67" s="6" t="s">
        <v>21</v>
      </c>
      <c r="F67" s="6" t="s">
        <v>620</v>
      </c>
    </row>
    <row r="68" spans="1:6" ht="15.75">
      <c r="A68" s="2" t="s">
        <v>2060</v>
      </c>
      <c r="B68" s="6" t="s">
        <v>1912</v>
      </c>
      <c r="C68" s="9">
        <v>1028.5</v>
      </c>
      <c r="D68" s="8">
        <v>44623</v>
      </c>
      <c r="E68" s="6" t="s">
        <v>21</v>
      </c>
      <c r="F68" s="6" t="s">
        <v>620</v>
      </c>
    </row>
    <row r="69" spans="1:6" ht="15.75">
      <c r="A69" s="2" t="s">
        <v>2060</v>
      </c>
      <c r="B69" s="6" t="s">
        <v>1913</v>
      </c>
      <c r="C69" s="9">
        <v>4997.3</v>
      </c>
      <c r="D69" s="8">
        <v>44623</v>
      </c>
      <c r="E69" s="6" t="s">
        <v>21</v>
      </c>
      <c r="F69" s="6" t="s">
        <v>620</v>
      </c>
    </row>
    <row r="70" spans="1:6" ht="15.75">
      <c r="A70" s="2" t="s">
        <v>2031</v>
      </c>
      <c r="B70" s="6" t="s">
        <v>1914</v>
      </c>
      <c r="C70" s="9">
        <v>2169.53</v>
      </c>
      <c r="D70" s="8">
        <v>44623</v>
      </c>
      <c r="E70" s="6" t="s">
        <v>21</v>
      </c>
      <c r="F70" s="6" t="s">
        <v>620</v>
      </c>
    </row>
    <row r="71" spans="1:6" ht="15.75">
      <c r="A71" s="2" t="s">
        <v>2061</v>
      </c>
      <c r="B71" s="6" t="s">
        <v>1915</v>
      </c>
      <c r="C71" s="9">
        <v>895.1</v>
      </c>
      <c r="D71" s="8">
        <v>44623</v>
      </c>
      <c r="E71" s="6" t="s">
        <v>21</v>
      </c>
      <c r="F71" s="6" t="s">
        <v>620</v>
      </c>
    </row>
    <row r="72" spans="1:6" ht="15.75">
      <c r="A72" s="2" t="s">
        <v>2062</v>
      </c>
      <c r="B72" s="6" t="s">
        <v>1919</v>
      </c>
      <c r="C72" s="9">
        <v>171</v>
      </c>
      <c r="D72" s="8">
        <v>44623</v>
      </c>
      <c r="E72" s="6" t="s">
        <v>33</v>
      </c>
      <c r="F72" s="6" t="s">
        <v>94</v>
      </c>
    </row>
    <row r="73" spans="1:6" ht="15.75">
      <c r="A73" s="2" t="s">
        <v>2022</v>
      </c>
      <c r="B73" s="6" t="s">
        <v>1932</v>
      </c>
      <c r="C73" s="9">
        <v>59.7</v>
      </c>
      <c r="D73" s="8">
        <v>44623</v>
      </c>
      <c r="E73" s="6" t="s">
        <v>23</v>
      </c>
      <c r="F73" s="6" t="s">
        <v>24</v>
      </c>
    </row>
    <row r="74" spans="1:6" ht="15.75">
      <c r="A74" s="2" t="s">
        <v>2063</v>
      </c>
      <c r="B74" s="6" t="s">
        <v>1939</v>
      </c>
      <c r="C74" s="9">
        <v>30368.2</v>
      </c>
      <c r="D74" s="8">
        <v>44623</v>
      </c>
      <c r="E74" s="6" t="s">
        <v>34</v>
      </c>
      <c r="F74" s="6" t="s">
        <v>621</v>
      </c>
    </row>
    <row r="75" spans="1:6" ht="15.75">
      <c r="A75" s="2" t="s">
        <v>2064</v>
      </c>
      <c r="B75" s="6" t="s">
        <v>1941</v>
      </c>
      <c r="C75" s="9">
        <v>635.5</v>
      </c>
      <c r="D75" s="8">
        <v>44623</v>
      </c>
      <c r="E75" s="6" t="s">
        <v>25</v>
      </c>
      <c r="F75" s="6" t="s">
        <v>622</v>
      </c>
    </row>
    <row r="76" spans="1:6" ht="15.75">
      <c r="A76" s="2" t="s">
        <v>2065</v>
      </c>
      <c r="B76" s="6" t="s">
        <v>1943</v>
      </c>
      <c r="C76" s="9">
        <v>77460.17</v>
      </c>
      <c r="D76" s="8">
        <v>44623</v>
      </c>
      <c r="E76" s="6" t="s">
        <v>40</v>
      </c>
      <c r="F76" s="6" t="s">
        <v>623</v>
      </c>
    </row>
    <row r="77" spans="1:6" ht="15.75">
      <c r="A77" s="2" t="s">
        <v>2023</v>
      </c>
      <c r="B77" s="6" t="s">
        <v>1956</v>
      </c>
      <c r="C77" s="9">
        <v>153.39</v>
      </c>
      <c r="D77" s="8">
        <v>44623</v>
      </c>
      <c r="E77" s="6" t="s">
        <v>27</v>
      </c>
      <c r="F77" s="6" t="s">
        <v>28</v>
      </c>
    </row>
    <row r="78" spans="1:6" ht="15.75">
      <c r="A78" s="2" t="s">
        <v>2066</v>
      </c>
      <c r="B78" s="6" t="s">
        <v>2006</v>
      </c>
      <c r="C78" s="9">
        <v>99</v>
      </c>
      <c r="D78" s="8">
        <v>44623</v>
      </c>
      <c r="E78" s="6" t="s">
        <v>1240</v>
      </c>
      <c r="F78" s="6" t="s">
        <v>1241</v>
      </c>
    </row>
    <row r="79" spans="1:6" ht="15.75">
      <c r="A79" s="2" t="s">
        <v>2019</v>
      </c>
      <c r="B79" s="6" t="s">
        <v>1784</v>
      </c>
      <c r="C79" s="9">
        <v>1004.3</v>
      </c>
      <c r="D79" s="8">
        <v>44624</v>
      </c>
      <c r="E79" s="6" t="s">
        <v>6</v>
      </c>
      <c r="F79" s="6" t="s">
        <v>7</v>
      </c>
    </row>
    <row r="80" spans="1:6" ht="15.75">
      <c r="A80" s="2" t="s">
        <v>2067</v>
      </c>
      <c r="B80" s="6" t="s">
        <v>1785</v>
      </c>
      <c r="C80" s="9">
        <v>19.9</v>
      </c>
      <c r="D80" s="8">
        <v>44624</v>
      </c>
      <c r="E80" s="6" t="s">
        <v>6</v>
      </c>
      <c r="F80" s="6" t="s">
        <v>7</v>
      </c>
    </row>
    <row r="81" spans="1:6" ht="15.75">
      <c r="A81" s="2" t="s">
        <v>2068</v>
      </c>
      <c r="B81" s="6" t="s">
        <v>1829</v>
      </c>
      <c r="C81" s="9">
        <v>3450</v>
      </c>
      <c r="D81" s="8">
        <v>44624</v>
      </c>
      <c r="E81" s="6" t="s">
        <v>32</v>
      </c>
      <c r="F81" s="6" t="s">
        <v>615</v>
      </c>
    </row>
    <row r="82" spans="1:6" ht="15.75">
      <c r="A82" s="2" t="s">
        <v>2038</v>
      </c>
      <c r="B82" s="6" t="s">
        <v>1843</v>
      </c>
      <c r="C82" s="9">
        <v>762.3</v>
      </c>
      <c r="D82" s="8">
        <v>44624</v>
      </c>
      <c r="E82" s="6" t="s">
        <v>11</v>
      </c>
      <c r="F82" s="6" t="s">
        <v>90</v>
      </c>
    </row>
    <row r="83" spans="1:6" ht="15.75">
      <c r="A83" s="2" t="s">
        <v>2069</v>
      </c>
      <c r="B83" s="6" t="s">
        <v>1879</v>
      </c>
      <c r="C83" s="9">
        <v>1290.5</v>
      </c>
      <c r="D83" s="8">
        <v>44624</v>
      </c>
      <c r="E83" s="6" t="s">
        <v>16</v>
      </c>
      <c r="F83" s="6" t="s">
        <v>93</v>
      </c>
    </row>
    <row r="84" spans="1:6" ht="15.75">
      <c r="A84" s="2" t="s">
        <v>2052</v>
      </c>
      <c r="B84" s="6" t="s">
        <v>1880</v>
      </c>
      <c r="C84" s="9">
        <v>1598.05</v>
      </c>
      <c r="D84" s="8">
        <v>44624</v>
      </c>
      <c r="E84" s="6" t="s">
        <v>16</v>
      </c>
      <c r="F84" s="6" t="s">
        <v>93</v>
      </c>
    </row>
    <row r="85" spans="1:6" ht="15.75">
      <c r="A85" s="2" t="s">
        <v>2070</v>
      </c>
      <c r="B85" s="6" t="s">
        <v>1881</v>
      </c>
      <c r="C85" s="9">
        <v>3799.48</v>
      </c>
      <c r="D85" s="8">
        <v>44624</v>
      </c>
      <c r="E85" s="6" t="s">
        <v>16</v>
      </c>
      <c r="F85" s="6" t="s">
        <v>93</v>
      </c>
    </row>
    <row r="86" spans="1:6" ht="15.75">
      <c r="A86" s="2" t="s">
        <v>2071</v>
      </c>
      <c r="B86" s="6" t="s">
        <v>1896</v>
      </c>
      <c r="C86" s="9">
        <v>1351</v>
      </c>
      <c r="D86" s="8">
        <v>44624</v>
      </c>
      <c r="E86" s="6" t="s">
        <v>17</v>
      </c>
      <c r="F86" s="6" t="s">
        <v>18</v>
      </c>
    </row>
    <row r="87" spans="1:6" ht="15.75">
      <c r="A87" s="2" t="s">
        <v>2064</v>
      </c>
      <c r="B87" s="6" t="s">
        <v>1942</v>
      </c>
      <c r="C87" s="9">
        <v>666.35</v>
      </c>
      <c r="D87" s="8">
        <v>44624</v>
      </c>
      <c r="E87" s="6" t="s">
        <v>25</v>
      </c>
      <c r="F87" s="6" t="s">
        <v>622</v>
      </c>
    </row>
    <row r="88" spans="1:6" ht="15.75">
      <c r="A88" s="2" t="s">
        <v>2072</v>
      </c>
      <c r="B88" s="6" t="s">
        <v>1946</v>
      </c>
      <c r="C88" s="9">
        <v>322.9</v>
      </c>
      <c r="D88" s="8">
        <v>44624</v>
      </c>
      <c r="E88" s="6" t="s">
        <v>26</v>
      </c>
      <c r="F88" s="6" t="s">
        <v>624</v>
      </c>
    </row>
    <row r="89" spans="1:6" ht="15.75">
      <c r="A89" s="2" t="s">
        <v>2073</v>
      </c>
      <c r="B89" s="6" t="s">
        <v>2010</v>
      </c>
      <c r="C89" s="9">
        <v>4448.57</v>
      </c>
      <c r="D89" s="8">
        <v>44624</v>
      </c>
      <c r="E89" s="6" t="s">
        <v>89</v>
      </c>
      <c r="F89" s="6" t="s">
        <v>101</v>
      </c>
    </row>
    <row r="90" spans="1:6" ht="15.75">
      <c r="A90" s="2" t="s">
        <v>2074</v>
      </c>
      <c r="B90" s="6" t="s">
        <v>1786</v>
      </c>
      <c r="C90" s="9">
        <v>53.99</v>
      </c>
      <c r="D90" s="8">
        <v>44630</v>
      </c>
      <c r="E90" s="6" t="s">
        <v>6</v>
      </c>
      <c r="F90" s="6" t="s">
        <v>7</v>
      </c>
    </row>
    <row r="91" spans="1:6" ht="15.75">
      <c r="A91" s="2" t="s">
        <v>2074</v>
      </c>
      <c r="B91" s="6" t="s">
        <v>1787</v>
      </c>
      <c r="C91" s="9">
        <v>38.41</v>
      </c>
      <c r="D91" s="8">
        <v>44630</v>
      </c>
      <c r="E91" s="6" t="s">
        <v>6</v>
      </c>
      <c r="F91" s="6" t="s">
        <v>7</v>
      </c>
    </row>
    <row r="92" spans="1:6" ht="15.75">
      <c r="A92" s="2" t="s">
        <v>2074</v>
      </c>
      <c r="B92" s="6" t="s">
        <v>1788</v>
      </c>
      <c r="C92" s="9">
        <v>37.92</v>
      </c>
      <c r="D92" s="8">
        <v>44630</v>
      </c>
      <c r="E92" s="6" t="s">
        <v>6</v>
      </c>
      <c r="F92" s="6" t="s">
        <v>7</v>
      </c>
    </row>
    <row r="93" spans="1:6" ht="15.75">
      <c r="A93" s="2" t="s">
        <v>2029</v>
      </c>
      <c r="B93" s="6" t="s">
        <v>1792</v>
      </c>
      <c r="C93" s="9">
        <v>2149.98</v>
      </c>
      <c r="D93" s="8">
        <v>44630</v>
      </c>
      <c r="E93" s="6" t="s">
        <v>30</v>
      </c>
      <c r="F93" s="6" t="s">
        <v>611</v>
      </c>
    </row>
    <row r="94" spans="1:6" ht="15.75">
      <c r="A94" s="2" t="s">
        <v>2075</v>
      </c>
      <c r="B94" s="6" t="s">
        <v>1793</v>
      </c>
      <c r="C94" s="9">
        <v>7357</v>
      </c>
      <c r="D94" s="8">
        <v>44630</v>
      </c>
      <c r="E94" s="6" t="s">
        <v>31</v>
      </c>
      <c r="F94" s="6" t="s">
        <v>612</v>
      </c>
    </row>
    <row r="95" spans="1:6" ht="15.75">
      <c r="A95" s="2" t="s">
        <v>2076</v>
      </c>
      <c r="B95" s="6" t="s">
        <v>1794</v>
      </c>
      <c r="C95" s="9">
        <v>1876.51</v>
      </c>
      <c r="D95" s="8">
        <v>44630</v>
      </c>
      <c r="E95" s="6" t="s">
        <v>31</v>
      </c>
      <c r="F95" s="6" t="s">
        <v>612</v>
      </c>
    </row>
    <row r="96" spans="1:6" ht="15.75">
      <c r="A96" s="2" t="s">
        <v>2013</v>
      </c>
      <c r="B96" s="6" t="s">
        <v>1801</v>
      </c>
      <c r="C96" s="9">
        <v>31.96</v>
      </c>
      <c r="D96" s="8">
        <v>44630</v>
      </c>
      <c r="E96" s="6" t="s">
        <v>44</v>
      </c>
      <c r="F96" s="6" t="s">
        <v>614</v>
      </c>
    </row>
    <row r="97" spans="1:6" ht="15.75">
      <c r="A97" s="2" t="s">
        <v>2077</v>
      </c>
      <c r="B97" s="6" t="s">
        <v>1812</v>
      </c>
      <c r="C97" s="9">
        <v>1783.54</v>
      </c>
      <c r="D97" s="8">
        <v>44630</v>
      </c>
      <c r="E97" s="6" t="s">
        <v>9</v>
      </c>
      <c r="F97" s="6" t="s">
        <v>10</v>
      </c>
    </row>
    <row r="98" spans="1:6" ht="15.75">
      <c r="A98" s="2" t="s">
        <v>2078</v>
      </c>
      <c r="B98" s="6" t="s">
        <v>1813</v>
      </c>
      <c r="C98" s="9">
        <v>1191.46</v>
      </c>
      <c r="D98" s="8">
        <v>44630</v>
      </c>
      <c r="E98" s="6" t="s">
        <v>9</v>
      </c>
      <c r="F98" s="6" t="s">
        <v>10</v>
      </c>
    </row>
    <row r="99" spans="1:6" ht="15.75">
      <c r="A99" s="2" t="s">
        <v>2051</v>
      </c>
      <c r="B99" s="6" t="s">
        <v>1814</v>
      </c>
      <c r="C99" s="9">
        <v>6897</v>
      </c>
      <c r="D99" s="8">
        <v>44630</v>
      </c>
      <c r="E99" s="6" t="s">
        <v>9</v>
      </c>
      <c r="F99" s="6" t="s">
        <v>10</v>
      </c>
    </row>
    <row r="100" spans="1:6" ht="15.75">
      <c r="A100" s="2" t="s">
        <v>2051</v>
      </c>
      <c r="B100" s="6" t="s">
        <v>1815</v>
      </c>
      <c r="C100" s="9">
        <v>3388</v>
      </c>
      <c r="D100" s="8">
        <v>44630</v>
      </c>
      <c r="E100" s="6" t="s">
        <v>9</v>
      </c>
      <c r="F100" s="6" t="s">
        <v>10</v>
      </c>
    </row>
    <row r="101" spans="1:6" ht="15.75">
      <c r="A101" s="2" t="s">
        <v>2077</v>
      </c>
      <c r="B101" s="6" t="s">
        <v>1816</v>
      </c>
      <c r="C101" s="9">
        <v>1248.72</v>
      </c>
      <c r="D101" s="8">
        <v>44630</v>
      </c>
      <c r="E101" s="6" t="s">
        <v>9</v>
      </c>
      <c r="F101" s="6" t="s">
        <v>10</v>
      </c>
    </row>
    <row r="102" spans="1:6" ht="15.75">
      <c r="A102" s="2" t="s">
        <v>2077</v>
      </c>
      <c r="B102" s="6" t="s">
        <v>1817</v>
      </c>
      <c r="C102" s="9">
        <v>4334.22</v>
      </c>
      <c r="D102" s="8">
        <v>44630</v>
      </c>
      <c r="E102" s="6" t="s">
        <v>9</v>
      </c>
      <c r="F102" s="6" t="s">
        <v>10</v>
      </c>
    </row>
    <row r="103" spans="1:6" ht="15.75">
      <c r="A103" s="2" t="s">
        <v>2079</v>
      </c>
      <c r="B103" s="6" t="s">
        <v>1818</v>
      </c>
      <c r="C103" s="9">
        <v>1452</v>
      </c>
      <c r="D103" s="8">
        <v>44630</v>
      </c>
      <c r="E103" s="6" t="s">
        <v>9</v>
      </c>
      <c r="F103" s="6" t="s">
        <v>10</v>
      </c>
    </row>
    <row r="104" spans="1:6" ht="15.75">
      <c r="A104" s="2" t="s">
        <v>2080</v>
      </c>
      <c r="B104" s="6" t="s">
        <v>1819</v>
      </c>
      <c r="C104" s="9">
        <v>453.75</v>
      </c>
      <c r="D104" s="8">
        <v>44630</v>
      </c>
      <c r="E104" s="6" t="s">
        <v>9</v>
      </c>
      <c r="F104" s="6" t="s">
        <v>10</v>
      </c>
    </row>
    <row r="105" spans="1:6" ht="15.75">
      <c r="A105" s="2" t="s">
        <v>2081</v>
      </c>
      <c r="B105" s="6" t="s">
        <v>1820</v>
      </c>
      <c r="C105" s="9">
        <v>302.5</v>
      </c>
      <c r="D105" s="8">
        <v>44630</v>
      </c>
      <c r="E105" s="6" t="s">
        <v>9</v>
      </c>
      <c r="F105" s="6" t="s">
        <v>10</v>
      </c>
    </row>
    <row r="106" spans="1:6" ht="15.75">
      <c r="A106" s="2" t="s">
        <v>2082</v>
      </c>
      <c r="B106" s="6" t="s">
        <v>1850</v>
      </c>
      <c r="C106" s="9">
        <v>423.5</v>
      </c>
      <c r="D106" s="8">
        <v>44630</v>
      </c>
      <c r="E106" s="6" t="s">
        <v>13</v>
      </c>
      <c r="F106" s="6" t="s">
        <v>616</v>
      </c>
    </row>
    <row r="107" spans="1:6" ht="15.75">
      <c r="A107" s="2" t="s">
        <v>2082</v>
      </c>
      <c r="B107" s="6" t="s">
        <v>1851</v>
      </c>
      <c r="C107" s="9">
        <v>423.5</v>
      </c>
      <c r="D107" s="8">
        <v>44630</v>
      </c>
      <c r="E107" s="6" t="s">
        <v>13</v>
      </c>
      <c r="F107" s="6" t="s">
        <v>616</v>
      </c>
    </row>
    <row r="108" spans="1:6" ht="15.75">
      <c r="A108" s="2" t="s">
        <v>2083</v>
      </c>
      <c r="B108" s="6" t="s">
        <v>1860</v>
      </c>
      <c r="C108" s="9">
        <v>14192.21</v>
      </c>
      <c r="D108" s="8">
        <v>44630</v>
      </c>
      <c r="E108" s="6" t="s">
        <v>41</v>
      </c>
      <c r="F108" s="6" t="s">
        <v>618</v>
      </c>
    </row>
    <row r="109" spans="1:6" ht="15.75">
      <c r="A109" s="2" t="s">
        <v>2054</v>
      </c>
      <c r="B109" s="6" t="s">
        <v>1882</v>
      </c>
      <c r="C109" s="9">
        <v>1285.5</v>
      </c>
      <c r="D109" s="8">
        <v>44630</v>
      </c>
      <c r="E109" s="6" t="s">
        <v>16</v>
      </c>
      <c r="F109" s="6" t="s">
        <v>93</v>
      </c>
    </row>
    <row r="110" spans="1:6" ht="15.75">
      <c r="A110" s="2" t="s">
        <v>2084</v>
      </c>
      <c r="B110" s="6" t="s">
        <v>1883</v>
      </c>
      <c r="C110" s="9">
        <v>580.8</v>
      </c>
      <c r="D110" s="8">
        <v>44630</v>
      </c>
      <c r="E110" s="6" t="s">
        <v>16</v>
      </c>
      <c r="F110" s="6" t="s">
        <v>93</v>
      </c>
    </row>
    <row r="111" spans="1:6" ht="15.75">
      <c r="A111" s="2" t="s">
        <v>2017</v>
      </c>
      <c r="B111" s="6" t="s">
        <v>1884</v>
      </c>
      <c r="C111" s="9">
        <v>1202.74</v>
      </c>
      <c r="D111" s="8">
        <v>44630</v>
      </c>
      <c r="E111" s="6" t="s">
        <v>16</v>
      </c>
      <c r="F111" s="6" t="s">
        <v>93</v>
      </c>
    </row>
    <row r="112" spans="1:6" ht="15.75">
      <c r="A112" s="2" t="s">
        <v>2085</v>
      </c>
      <c r="B112" s="6" t="s">
        <v>1885</v>
      </c>
      <c r="C112" s="9">
        <v>512.27</v>
      </c>
      <c r="D112" s="8">
        <v>44630</v>
      </c>
      <c r="E112" s="6" t="s">
        <v>16</v>
      </c>
      <c r="F112" s="6" t="s">
        <v>93</v>
      </c>
    </row>
    <row r="113" spans="1:6" ht="15.75">
      <c r="A113" s="2" t="s">
        <v>2086</v>
      </c>
      <c r="B113" s="6" t="s">
        <v>1901</v>
      </c>
      <c r="C113" s="9">
        <v>200</v>
      </c>
      <c r="D113" s="8">
        <v>44630</v>
      </c>
      <c r="E113" s="6" t="s">
        <v>19</v>
      </c>
      <c r="F113" s="6" t="s">
        <v>20</v>
      </c>
    </row>
    <row r="114" spans="1:6" ht="15.75">
      <c r="A114" s="2" t="s">
        <v>2087</v>
      </c>
      <c r="B114" s="6" t="s">
        <v>1902</v>
      </c>
      <c r="C114" s="9">
        <v>200</v>
      </c>
      <c r="D114" s="8">
        <v>44630</v>
      </c>
      <c r="E114" s="6" t="s">
        <v>19</v>
      </c>
      <c r="F114" s="6" t="s">
        <v>20</v>
      </c>
    </row>
    <row r="115" spans="1:6" ht="15.75">
      <c r="A115" s="2" t="s">
        <v>2088</v>
      </c>
      <c r="B115" s="6" t="s">
        <v>1903</v>
      </c>
      <c r="C115" s="9">
        <v>200</v>
      </c>
      <c r="D115" s="8">
        <v>44630</v>
      </c>
      <c r="E115" s="6" t="s">
        <v>19</v>
      </c>
      <c r="F115" s="6" t="s">
        <v>20</v>
      </c>
    </row>
    <row r="116" spans="1:6" ht="15.75">
      <c r="A116" s="2" t="s">
        <v>2089</v>
      </c>
      <c r="B116" s="6" t="s">
        <v>1904</v>
      </c>
      <c r="C116" s="9">
        <v>200</v>
      </c>
      <c r="D116" s="8">
        <v>44630</v>
      </c>
      <c r="E116" s="6" t="s">
        <v>19</v>
      </c>
      <c r="F116" s="6" t="s">
        <v>20</v>
      </c>
    </row>
    <row r="117" spans="1:6" ht="15.75">
      <c r="A117" s="2" t="s">
        <v>2090</v>
      </c>
      <c r="B117" s="6" t="s">
        <v>1905</v>
      </c>
      <c r="C117" s="9">
        <v>150</v>
      </c>
      <c r="D117" s="8">
        <v>44630</v>
      </c>
      <c r="E117" s="6" t="s">
        <v>19</v>
      </c>
      <c r="F117" s="6" t="s">
        <v>20</v>
      </c>
    </row>
    <row r="118" spans="1:6" ht="15.75">
      <c r="A118" s="2" t="s">
        <v>2091</v>
      </c>
      <c r="B118" s="6" t="s">
        <v>1921</v>
      </c>
      <c r="C118" s="9">
        <v>1040.6</v>
      </c>
      <c r="D118" s="8">
        <v>44630</v>
      </c>
      <c r="E118" s="6" t="s">
        <v>22</v>
      </c>
      <c r="F118" s="6" t="s">
        <v>54</v>
      </c>
    </row>
    <row r="119" spans="1:6" ht="15.75">
      <c r="A119" s="2" t="s">
        <v>2092</v>
      </c>
      <c r="B119" s="6" t="s">
        <v>1922</v>
      </c>
      <c r="C119" s="9">
        <v>2174.37</v>
      </c>
      <c r="D119" s="8">
        <v>44630</v>
      </c>
      <c r="E119" s="6" t="s">
        <v>22</v>
      </c>
      <c r="F119" s="6" t="s">
        <v>54</v>
      </c>
    </row>
    <row r="120" spans="1:6" ht="15.75">
      <c r="A120" s="2" t="s">
        <v>2093</v>
      </c>
      <c r="B120" s="6" t="s">
        <v>1923</v>
      </c>
      <c r="C120" s="9">
        <v>193.6</v>
      </c>
      <c r="D120" s="8">
        <v>44630</v>
      </c>
      <c r="E120" s="6" t="s">
        <v>22</v>
      </c>
      <c r="F120" s="6" t="s">
        <v>54</v>
      </c>
    </row>
    <row r="121" spans="1:6" ht="15.75">
      <c r="A121" s="2" t="s">
        <v>2093</v>
      </c>
      <c r="B121" s="6" t="s">
        <v>1924</v>
      </c>
      <c r="C121" s="9">
        <v>4719</v>
      </c>
      <c r="D121" s="8">
        <v>44630</v>
      </c>
      <c r="E121" s="6" t="s">
        <v>22</v>
      </c>
      <c r="F121" s="6" t="s">
        <v>54</v>
      </c>
    </row>
    <row r="122" spans="1:6" ht="15.75">
      <c r="A122" s="2" t="s">
        <v>2094</v>
      </c>
      <c r="B122" s="6" t="s">
        <v>1933</v>
      </c>
      <c r="C122" s="9">
        <v>226.35</v>
      </c>
      <c r="D122" s="8">
        <v>44630</v>
      </c>
      <c r="E122" s="6" t="s">
        <v>23</v>
      </c>
      <c r="F122" s="6" t="s">
        <v>24</v>
      </c>
    </row>
    <row r="123" spans="1:6" ht="15.75">
      <c r="A123" s="2" t="s">
        <v>2095</v>
      </c>
      <c r="B123" s="6" t="s">
        <v>1952</v>
      </c>
      <c r="C123" s="9">
        <v>115.4</v>
      </c>
      <c r="D123" s="8">
        <v>44630</v>
      </c>
      <c r="E123" s="6" t="s">
        <v>35</v>
      </c>
      <c r="F123" s="6" t="s">
        <v>96</v>
      </c>
    </row>
    <row r="124" spans="1:6" ht="15.75">
      <c r="A124" s="2" t="s">
        <v>2095</v>
      </c>
      <c r="B124" s="6" t="s">
        <v>1953</v>
      </c>
      <c r="C124" s="9">
        <v>68.65</v>
      </c>
      <c r="D124" s="8">
        <v>44630</v>
      </c>
      <c r="E124" s="6" t="s">
        <v>35</v>
      </c>
      <c r="F124" s="6" t="s">
        <v>96</v>
      </c>
    </row>
    <row r="125" spans="1:6" ht="15.75">
      <c r="A125" s="2" t="s">
        <v>2023</v>
      </c>
      <c r="B125" s="6" t="s">
        <v>1957</v>
      </c>
      <c r="C125" s="9">
        <v>160.64</v>
      </c>
      <c r="D125" s="8">
        <v>44630</v>
      </c>
      <c r="E125" s="6" t="s">
        <v>27</v>
      </c>
      <c r="F125" s="6" t="s">
        <v>28</v>
      </c>
    </row>
    <row r="126" spans="1:6" ht="15.75">
      <c r="A126" s="2" t="s">
        <v>2023</v>
      </c>
      <c r="B126" s="6" t="s">
        <v>1958</v>
      </c>
      <c r="C126" s="9">
        <v>86.46</v>
      </c>
      <c r="D126" s="8">
        <v>44630</v>
      </c>
      <c r="E126" s="6" t="s">
        <v>27</v>
      </c>
      <c r="F126" s="6" t="s">
        <v>28</v>
      </c>
    </row>
    <row r="127" spans="1:6" ht="15.75">
      <c r="A127" s="2" t="s">
        <v>2023</v>
      </c>
      <c r="B127" s="6" t="s">
        <v>1959</v>
      </c>
      <c r="C127" s="9">
        <v>39.7</v>
      </c>
      <c r="D127" s="8">
        <v>44630</v>
      </c>
      <c r="E127" s="6" t="s">
        <v>27</v>
      </c>
      <c r="F127" s="6" t="s">
        <v>28</v>
      </c>
    </row>
    <row r="128" spans="1:6" ht="15.75">
      <c r="A128" s="2" t="s">
        <v>2023</v>
      </c>
      <c r="B128" s="6" t="s">
        <v>1960</v>
      </c>
      <c r="C128" s="9">
        <v>70.06</v>
      </c>
      <c r="D128" s="8">
        <v>44630</v>
      </c>
      <c r="E128" s="6" t="s">
        <v>27</v>
      </c>
      <c r="F128" s="6" t="s">
        <v>28</v>
      </c>
    </row>
    <row r="129" spans="1:6" ht="15.75">
      <c r="A129" s="2" t="s">
        <v>2023</v>
      </c>
      <c r="B129" s="6" t="s">
        <v>1961</v>
      </c>
      <c r="C129" s="9">
        <v>291.42</v>
      </c>
      <c r="D129" s="8">
        <v>44630</v>
      </c>
      <c r="E129" s="6" t="s">
        <v>27</v>
      </c>
      <c r="F129" s="6" t="s">
        <v>28</v>
      </c>
    </row>
    <row r="130" spans="1:6" ht="15.75">
      <c r="A130" s="2" t="s">
        <v>2023</v>
      </c>
      <c r="B130" s="6" t="s">
        <v>1962</v>
      </c>
      <c r="C130" s="9">
        <v>16.02</v>
      </c>
      <c r="D130" s="8">
        <v>44630</v>
      </c>
      <c r="E130" s="6" t="s">
        <v>27</v>
      </c>
      <c r="F130" s="6" t="s">
        <v>28</v>
      </c>
    </row>
    <row r="131" spans="1:6" ht="15.75">
      <c r="A131" s="2" t="s">
        <v>2023</v>
      </c>
      <c r="B131" s="6" t="s">
        <v>1963</v>
      </c>
      <c r="C131" s="9">
        <v>140.89</v>
      </c>
      <c r="D131" s="8">
        <v>44630</v>
      </c>
      <c r="E131" s="6" t="s">
        <v>27</v>
      </c>
      <c r="F131" s="6" t="s">
        <v>28</v>
      </c>
    </row>
    <row r="132" spans="1:6" ht="15.75">
      <c r="A132" s="2" t="s">
        <v>2023</v>
      </c>
      <c r="B132" s="6" t="s">
        <v>1964</v>
      </c>
      <c r="C132" s="9">
        <v>9.99</v>
      </c>
      <c r="D132" s="8">
        <v>44630</v>
      </c>
      <c r="E132" s="6" t="s">
        <v>27</v>
      </c>
      <c r="F132" s="6" t="s">
        <v>28</v>
      </c>
    </row>
    <row r="133" spans="1:6" ht="15.75">
      <c r="A133" s="2" t="s">
        <v>2023</v>
      </c>
      <c r="B133" s="6" t="s">
        <v>1965</v>
      </c>
      <c r="C133" s="9">
        <v>82.89</v>
      </c>
      <c r="D133" s="8">
        <v>44630</v>
      </c>
      <c r="E133" s="6" t="s">
        <v>27</v>
      </c>
      <c r="F133" s="6" t="s">
        <v>28</v>
      </c>
    </row>
    <row r="134" spans="1:6" ht="15.75">
      <c r="A134" s="2" t="s">
        <v>2023</v>
      </c>
      <c r="B134" s="6" t="s">
        <v>1966</v>
      </c>
      <c r="C134" s="9">
        <v>108.48</v>
      </c>
      <c r="D134" s="8">
        <v>44630</v>
      </c>
      <c r="E134" s="6" t="s">
        <v>27</v>
      </c>
      <c r="F134" s="6" t="s">
        <v>28</v>
      </c>
    </row>
    <row r="135" spans="1:6" ht="15.75">
      <c r="A135" s="2" t="s">
        <v>2023</v>
      </c>
      <c r="B135" s="6" t="s">
        <v>1967</v>
      </c>
      <c r="C135" s="9">
        <v>82.02</v>
      </c>
      <c r="D135" s="8">
        <v>44630</v>
      </c>
      <c r="E135" s="6" t="s">
        <v>27</v>
      </c>
      <c r="F135" s="6" t="s">
        <v>28</v>
      </c>
    </row>
    <row r="136" spans="1:6" ht="15.75">
      <c r="A136" s="2" t="s">
        <v>2023</v>
      </c>
      <c r="B136" s="6" t="s">
        <v>1968</v>
      </c>
      <c r="C136" s="9">
        <v>810.71</v>
      </c>
      <c r="D136" s="8">
        <v>44630</v>
      </c>
      <c r="E136" s="6" t="s">
        <v>27</v>
      </c>
      <c r="F136" s="6" t="s">
        <v>28</v>
      </c>
    </row>
    <row r="137" spans="1:6" ht="15.75">
      <c r="A137" s="2" t="s">
        <v>2023</v>
      </c>
      <c r="B137" s="6" t="s">
        <v>1969</v>
      </c>
      <c r="C137" s="9">
        <v>370</v>
      </c>
      <c r="D137" s="8">
        <v>44630</v>
      </c>
      <c r="E137" s="6" t="s">
        <v>27</v>
      </c>
      <c r="F137" s="6" t="s">
        <v>28</v>
      </c>
    </row>
    <row r="138" spans="1:6" ht="15.75">
      <c r="A138" s="2" t="s">
        <v>2023</v>
      </c>
      <c r="B138" s="6" t="s">
        <v>1970</v>
      </c>
      <c r="C138" s="9">
        <v>16.02</v>
      </c>
      <c r="D138" s="8">
        <v>44630</v>
      </c>
      <c r="E138" s="6" t="s">
        <v>27</v>
      </c>
      <c r="F138" s="6" t="s">
        <v>28</v>
      </c>
    </row>
    <row r="139" spans="1:6" ht="15.75">
      <c r="A139" s="2" t="s">
        <v>2023</v>
      </c>
      <c r="B139" s="6" t="s">
        <v>1971</v>
      </c>
      <c r="C139" s="9">
        <v>242.83</v>
      </c>
      <c r="D139" s="8">
        <v>44630</v>
      </c>
      <c r="E139" s="6" t="s">
        <v>27</v>
      </c>
      <c r="F139" s="6" t="s">
        <v>28</v>
      </c>
    </row>
    <row r="140" spans="1:6" ht="15.75">
      <c r="A140" s="2" t="s">
        <v>2023</v>
      </c>
      <c r="B140" s="6" t="s">
        <v>1972</v>
      </c>
      <c r="C140" s="9">
        <v>317.29</v>
      </c>
      <c r="D140" s="8">
        <v>44630</v>
      </c>
      <c r="E140" s="6" t="s">
        <v>27</v>
      </c>
      <c r="F140" s="6" t="s">
        <v>28</v>
      </c>
    </row>
    <row r="141" spans="1:6" ht="15.75">
      <c r="A141" s="2" t="s">
        <v>2023</v>
      </c>
      <c r="B141" s="6" t="s">
        <v>1973</v>
      </c>
      <c r="C141" s="9">
        <v>4.82</v>
      </c>
      <c r="D141" s="8">
        <v>44630</v>
      </c>
      <c r="E141" s="6" t="s">
        <v>27</v>
      </c>
      <c r="F141" s="6" t="s">
        <v>28</v>
      </c>
    </row>
    <row r="142" spans="1:6" ht="15.75">
      <c r="A142" s="2" t="s">
        <v>2023</v>
      </c>
      <c r="B142" s="6" t="s">
        <v>1974</v>
      </c>
      <c r="C142" s="9">
        <v>625.2</v>
      </c>
      <c r="D142" s="8">
        <v>44630</v>
      </c>
      <c r="E142" s="6" t="s">
        <v>27</v>
      </c>
      <c r="F142" s="6" t="s">
        <v>28</v>
      </c>
    </row>
    <row r="143" spans="1:6" ht="15.75">
      <c r="A143" s="2" t="s">
        <v>2023</v>
      </c>
      <c r="B143" s="6" t="s">
        <v>1975</v>
      </c>
      <c r="C143" s="9">
        <v>138.3</v>
      </c>
      <c r="D143" s="8">
        <v>44630</v>
      </c>
      <c r="E143" s="6" t="s">
        <v>27</v>
      </c>
      <c r="F143" s="6" t="s">
        <v>28</v>
      </c>
    </row>
    <row r="144" spans="1:6" ht="15.75">
      <c r="A144" s="2" t="s">
        <v>2023</v>
      </c>
      <c r="B144" s="6" t="s">
        <v>1976</v>
      </c>
      <c r="C144" s="9">
        <v>138.3</v>
      </c>
      <c r="D144" s="8">
        <v>44630</v>
      </c>
      <c r="E144" s="6" t="s">
        <v>27</v>
      </c>
      <c r="F144" s="6" t="s">
        <v>28</v>
      </c>
    </row>
    <row r="145" spans="1:6" ht="15.75">
      <c r="A145" s="2" t="s">
        <v>2023</v>
      </c>
      <c r="B145" s="6" t="s">
        <v>1977</v>
      </c>
      <c r="C145" s="9">
        <v>116.06</v>
      </c>
      <c r="D145" s="8">
        <v>44630</v>
      </c>
      <c r="E145" s="6" t="s">
        <v>27</v>
      </c>
      <c r="F145" s="6" t="s">
        <v>28</v>
      </c>
    </row>
    <row r="146" spans="1:6" ht="15.75">
      <c r="A146" s="2" t="s">
        <v>2023</v>
      </c>
      <c r="B146" s="6" t="s">
        <v>1978</v>
      </c>
      <c r="C146" s="9">
        <v>50.95</v>
      </c>
      <c r="D146" s="8">
        <v>44630</v>
      </c>
      <c r="E146" s="6" t="s">
        <v>27</v>
      </c>
      <c r="F146" s="6" t="s">
        <v>28</v>
      </c>
    </row>
    <row r="147" spans="1:6" ht="15.75">
      <c r="A147" s="2" t="s">
        <v>2096</v>
      </c>
      <c r="B147" s="6" t="s">
        <v>1995</v>
      </c>
      <c r="C147" s="9">
        <v>1936</v>
      </c>
      <c r="D147" s="8">
        <v>44630</v>
      </c>
      <c r="E147" s="6" t="s">
        <v>29</v>
      </c>
      <c r="F147" s="6" t="s">
        <v>625</v>
      </c>
    </row>
    <row r="148" spans="1:6" ht="15.75">
      <c r="A148" s="2" t="s">
        <v>2024</v>
      </c>
      <c r="B148" s="6" t="s">
        <v>1996</v>
      </c>
      <c r="C148" s="9">
        <v>704.8</v>
      </c>
      <c r="D148" s="8">
        <v>44630</v>
      </c>
      <c r="E148" s="6" t="s">
        <v>29</v>
      </c>
      <c r="F148" s="6" t="s">
        <v>625</v>
      </c>
    </row>
    <row r="149" spans="1:6" ht="15.75">
      <c r="A149" s="2" t="s">
        <v>2024</v>
      </c>
      <c r="B149" s="6" t="s">
        <v>1997</v>
      </c>
      <c r="C149" s="9">
        <v>399.3</v>
      </c>
      <c r="D149" s="8">
        <v>44630</v>
      </c>
      <c r="E149" s="6" t="s">
        <v>29</v>
      </c>
      <c r="F149" s="6" t="s">
        <v>625</v>
      </c>
    </row>
    <row r="150" spans="1:6" ht="15.75">
      <c r="A150" s="2" t="s">
        <v>2024</v>
      </c>
      <c r="B150" s="6" t="s">
        <v>1998</v>
      </c>
      <c r="C150" s="9">
        <v>935.96</v>
      </c>
      <c r="D150" s="8">
        <v>44630</v>
      </c>
      <c r="E150" s="6" t="s">
        <v>29</v>
      </c>
      <c r="F150" s="6" t="s">
        <v>625</v>
      </c>
    </row>
    <row r="151" spans="1:6" ht="15.75">
      <c r="A151" s="2" t="s">
        <v>2024</v>
      </c>
      <c r="B151" s="6" t="s">
        <v>1999</v>
      </c>
      <c r="C151" s="9">
        <v>1051.25</v>
      </c>
      <c r="D151" s="8">
        <v>44630</v>
      </c>
      <c r="E151" s="6" t="s">
        <v>29</v>
      </c>
      <c r="F151" s="6" t="s">
        <v>625</v>
      </c>
    </row>
    <row r="152" spans="1:6" ht="15.75">
      <c r="A152" s="2" t="s">
        <v>2024</v>
      </c>
      <c r="B152" s="6" t="s">
        <v>2000</v>
      </c>
      <c r="C152" s="9">
        <v>2582.62</v>
      </c>
      <c r="D152" s="8">
        <v>44630</v>
      </c>
      <c r="E152" s="6" t="s">
        <v>29</v>
      </c>
      <c r="F152" s="6" t="s">
        <v>625</v>
      </c>
    </row>
    <row r="153" spans="1:6" ht="15.75">
      <c r="A153" s="2" t="s">
        <v>2024</v>
      </c>
      <c r="B153" s="6" t="s">
        <v>2001</v>
      </c>
      <c r="C153" s="9">
        <v>411.4</v>
      </c>
      <c r="D153" s="8">
        <v>44630</v>
      </c>
      <c r="E153" s="6" t="s">
        <v>29</v>
      </c>
      <c r="F153" s="6" t="s">
        <v>625</v>
      </c>
    </row>
    <row r="154" spans="1:6" ht="15.75">
      <c r="A154" s="2" t="s">
        <v>2024</v>
      </c>
      <c r="B154" s="6" t="s">
        <v>2002</v>
      </c>
      <c r="C154" s="9">
        <v>1585.58</v>
      </c>
      <c r="D154" s="8">
        <v>44630</v>
      </c>
      <c r="E154" s="6" t="s">
        <v>29</v>
      </c>
      <c r="F154" s="6" t="s">
        <v>625</v>
      </c>
    </row>
    <row r="155" spans="1:6" ht="15.75">
      <c r="A155" s="2" t="s">
        <v>2025</v>
      </c>
      <c r="B155" s="6" t="s">
        <v>2004</v>
      </c>
      <c r="C155" s="9">
        <v>19139.22</v>
      </c>
      <c r="D155" s="8">
        <v>44630</v>
      </c>
      <c r="E155" s="6" t="s">
        <v>36</v>
      </c>
      <c r="F155" s="6" t="s">
        <v>626</v>
      </c>
    </row>
    <row r="156" spans="1:6" ht="15.75">
      <c r="A156" s="2" t="s">
        <v>2097</v>
      </c>
      <c r="B156" s="6" t="s">
        <v>1821</v>
      </c>
      <c r="C156" s="9">
        <v>968</v>
      </c>
      <c r="D156" s="8">
        <v>44631</v>
      </c>
      <c r="E156" s="6" t="s">
        <v>9</v>
      </c>
      <c r="F156" s="6" t="s">
        <v>10</v>
      </c>
    </row>
    <row r="157" spans="1:6" ht="15.75">
      <c r="A157" s="2" t="s">
        <v>2098</v>
      </c>
      <c r="B157" s="6" t="s">
        <v>1844</v>
      </c>
      <c r="C157" s="9">
        <v>968</v>
      </c>
      <c r="D157" s="8">
        <v>44631</v>
      </c>
      <c r="E157" s="6" t="s">
        <v>11</v>
      </c>
      <c r="F157" s="6" t="s">
        <v>90</v>
      </c>
    </row>
    <row r="158" spans="1:6" ht="15.75">
      <c r="A158" s="2" t="s">
        <v>2099</v>
      </c>
      <c r="B158" s="6" t="s">
        <v>1845</v>
      </c>
      <c r="C158" s="9">
        <v>3811.5</v>
      </c>
      <c r="D158" s="8">
        <v>44631</v>
      </c>
      <c r="E158" s="6" t="s">
        <v>11</v>
      </c>
      <c r="F158" s="6" t="s">
        <v>90</v>
      </c>
    </row>
    <row r="159" spans="1:6" ht="15.75">
      <c r="A159" s="2" t="s">
        <v>2035</v>
      </c>
      <c r="B159" s="6" t="s">
        <v>1852</v>
      </c>
      <c r="C159" s="9">
        <v>6591.39</v>
      </c>
      <c r="D159" s="8">
        <v>44631</v>
      </c>
      <c r="E159" s="6" t="s">
        <v>13</v>
      </c>
      <c r="F159" s="6" t="s">
        <v>616</v>
      </c>
    </row>
    <row r="160" spans="1:6" ht="15.75">
      <c r="A160" s="2" t="s">
        <v>2100</v>
      </c>
      <c r="B160" s="6" t="s">
        <v>1863</v>
      </c>
      <c r="C160" s="9">
        <v>96.29</v>
      </c>
      <c r="D160" s="8">
        <v>44631</v>
      </c>
      <c r="E160" s="6" t="s">
        <v>55</v>
      </c>
      <c r="F160" s="6" t="s">
        <v>92</v>
      </c>
    </row>
    <row r="161" spans="1:6" ht="15.75">
      <c r="A161" s="2" t="s">
        <v>2101</v>
      </c>
      <c r="B161" s="6" t="s">
        <v>1886</v>
      </c>
      <c r="C161" s="9">
        <v>3127.85</v>
      </c>
      <c r="D161" s="8">
        <v>44631</v>
      </c>
      <c r="E161" s="6" t="s">
        <v>16</v>
      </c>
      <c r="F161" s="6" t="s">
        <v>93</v>
      </c>
    </row>
    <row r="162" spans="1:6" ht="15.75">
      <c r="A162" s="2" t="s">
        <v>2102</v>
      </c>
      <c r="B162" s="6" t="s">
        <v>1906</v>
      </c>
      <c r="C162" s="9">
        <v>176</v>
      </c>
      <c r="D162" s="8">
        <v>44631</v>
      </c>
      <c r="E162" s="6" t="s">
        <v>19</v>
      </c>
      <c r="F162" s="6" t="s">
        <v>20</v>
      </c>
    </row>
    <row r="163" spans="1:6" ht="15.75">
      <c r="A163" s="2" t="s">
        <v>2103</v>
      </c>
      <c r="B163" s="6" t="s">
        <v>1907</v>
      </c>
      <c r="C163" s="9">
        <v>200</v>
      </c>
      <c r="D163" s="8">
        <v>44631</v>
      </c>
      <c r="E163" s="6" t="s">
        <v>19</v>
      </c>
      <c r="F163" s="6" t="s">
        <v>20</v>
      </c>
    </row>
    <row r="164" spans="1:6" ht="15.75">
      <c r="A164" s="2" t="s">
        <v>2093</v>
      </c>
      <c r="B164" s="6" t="s">
        <v>1925</v>
      </c>
      <c r="C164" s="9">
        <v>193.6</v>
      </c>
      <c r="D164" s="8">
        <v>44631</v>
      </c>
      <c r="E164" s="6" t="s">
        <v>22</v>
      </c>
      <c r="F164" s="6" t="s">
        <v>54</v>
      </c>
    </row>
    <row r="165" spans="1:6" ht="15.75">
      <c r="A165" s="2" t="s">
        <v>2104</v>
      </c>
      <c r="B165" s="6" t="s">
        <v>1934</v>
      </c>
      <c r="C165" s="9">
        <v>4.49</v>
      </c>
      <c r="D165" s="8">
        <v>44631</v>
      </c>
      <c r="E165" s="6" t="s">
        <v>23</v>
      </c>
      <c r="F165" s="6" t="s">
        <v>24</v>
      </c>
    </row>
    <row r="166" spans="1:6" ht="15.75">
      <c r="A166" s="2" t="s">
        <v>2105</v>
      </c>
      <c r="B166" s="6" t="s">
        <v>1935</v>
      </c>
      <c r="C166" s="9">
        <v>498.58</v>
      </c>
      <c r="D166" s="8">
        <v>44631</v>
      </c>
      <c r="E166" s="6" t="s">
        <v>23</v>
      </c>
      <c r="F166" s="6" t="s">
        <v>24</v>
      </c>
    </row>
    <row r="167" spans="1:6" ht="15.75">
      <c r="A167" s="2" t="s">
        <v>2023</v>
      </c>
      <c r="B167" s="6" t="s">
        <v>1979</v>
      </c>
      <c r="C167" s="9">
        <v>160.64</v>
      </c>
      <c r="D167" s="8">
        <v>44631</v>
      </c>
      <c r="E167" s="6" t="s">
        <v>27</v>
      </c>
      <c r="F167" s="6" t="s">
        <v>28</v>
      </c>
    </row>
    <row r="168" spans="1:6" ht="15.75">
      <c r="A168" s="2" t="s">
        <v>2106</v>
      </c>
      <c r="B168" s="6" t="s">
        <v>1980</v>
      </c>
      <c r="C168" s="9">
        <v>87.32</v>
      </c>
      <c r="D168" s="8">
        <v>44631</v>
      </c>
      <c r="E168" s="6" t="s">
        <v>27</v>
      </c>
      <c r="F168" s="6" t="s">
        <v>28</v>
      </c>
    </row>
    <row r="169" spans="1:6" ht="15.75">
      <c r="A169" s="2" t="s">
        <v>2106</v>
      </c>
      <c r="B169" s="6" t="s">
        <v>1981</v>
      </c>
      <c r="C169" s="9">
        <v>87.32</v>
      </c>
      <c r="D169" s="8">
        <v>44631</v>
      </c>
      <c r="E169" s="6" t="s">
        <v>27</v>
      </c>
      <c r="F169" s="6" t="s">
        <v>28</v>
      </c>
    </row>
    <row r="170" spans="1:6" ht="15.75">
      <c r="A170" s="2" t="s">
        <v>2107</v>
      </c>
      <c r="B170" s="6" t="s">
        <v>1789</v>
      </c>
      <c r="C170" s="9">
        <v>889.85</v>
      </c>
      <c r="D170" s="8">
        <v>44641</v>
      </c>
      <c r="E170" s="6" t="s">
        <v>6</v>
      </c>
      <c r="F170" s="6" t="s">
        <v>7</v>
      </c>
    </row>
    <row r="171" spans="1:6" ht="15.75">
      <c r="A171" s="2" t="s">
        <v>2077</v>
      </c>
      <c r="B171" s="6" t="s">
        <v>1822</v>
      </c>
      <c r="C171" s="9">
        <v>3398.89</v>
      </c>
      <c r="D171" s="8">
        <v>44641</v>
      </c>
      <c r="E171" s="6" t="s">
        <v>9</v>
      </c>
      <c r="F171" s="6" t="s">
        <v>10</v>
      </c>
    </row>
    <row r="172" spans="1:6" ht="15.75">
      <c r="A172" s="2" t="s">
        <v>2108</v>
      </c>
      <c r="B172" s="6" t="s">
        <v>1823</v>
      </c>
      <c r="C172" s="9">
        <v>6960</v>
      </c>
      <c r="D172" s="8">
        <v>44641</v>
      </c>
      <c r="E172" s="6" t="s">
        <v>9</v>
      </c>
      <c r="F172" s="6" t="s">
        <v>10</v>
      </c>
    </row>
    <row r="173" spans="1:6" ht="15.75">
      <c r="A173" s="2" t="s">
        <v>2015</v>
      </c>
      <c r="B173" s="6" t="s">
        <v>1824</v>
      </c>
      <c r="C173" s="9">
        <v>1002.61</v>
      </c>
      <c r="D173" s="8">
        <v>44641</v>
      </c>
      <c r="E173" s="6" t="s">
        <v>9</v>
      </c>
      <c r="F173" s="6" t="s">
        <v>10</v>
      </c>
    </row>
    <row r="174" spans="1:6" ht="15.75">
      <c r="A174" s="2" t="s">
        <v>2077</v>
      </c>
      <c r="B174" s="6" t="s">
        <v>1825</v>
      </c>
      <c r="C174" s="9">
        <v>1101.1</v>
      </c>
      <c r="D174" s="8">
        <v>44641</v>
      </c>
      <c r="E174" s="6" t="s">
        <v>9</v>
      </c>
      <c r="F174" s="6" t="s">
        <v>10</v>
      </c>
    </row>
    <row r="175" spans="1:6" ht="15.75">
      <c r="A175" s="2" t="s">
        <v>2077</v>
      </c>
      <c r="B175" s="6" t="s">
        <v>1826</v>
      </c>
      <c r="C175" s="9">
        <v>589.88</v>
      </c>
      <c r="D175" s="8">
        <v>44641</v>
      </c>
      <c r="E175" s="6" t="s">
        <v>9</v>
      </c>
      <c r="F175" s="6" t="s">
        <v>10</v>
      </c>
    </row>
    <row r="176" spans="1:6" ht="15.75">
      <c r="A176" s="2" t="s">
        <v>2043</v>
      </c>
      <c r="B176" s="6" t="s">
        <v>1830</v>
      </c>
      <c r="C176" s="9">
        <v>4499.99</v>
      </c>
      <c r="D176" s="8">
        <v>44641</v>
      </c>
      <c r="E176" s="6" t="s">
        <v>32</v>
      </c>
      <c r="F176" s="6" t="s">
        <v>615</v>
      </c>
    </row>
    <row r="177" spans="1:6" ht="15.75">
      <c r="A177" s="2" t="s">
        <v>2109</v>
      </c>
      <c r="B177" s="6" t="s">
        <v>1831</v>
      </c>
      <c r="C177" s="9">
        <v>1192.37</v>
      </c>
      <c r="D177" s="8">
        <v>44641</v>
      </c>
      <c r="E177" s="6" t="s">
        <v>32</v>
      </c>
      <c r="F177" s="6" t="s">
        <v>615</v>
      </c>
    </row>
    <row r="178" spans="1:6" ht="15.75">
      <c r="A178" s="2" t="s">
        <v>2110</v>
      </c>
      <c r="B178" s="6" t="s">
        <v>1857</v>
      </c>
      <c r="C178" s="9">
        <v>222.6</v>
      </c>
      <c r="D178" s="8">
        <v>44641</v>
      </c>
      <c r="E178" s="6" t="s">
        <v>14</v>
      </c>
      <c r="F178" s="6" t="s">
        <v>617</v>
      </c>
    </row>
    <row r="179" spans="1:6" ht="15.75">
      <c r="A179" s="2" t="s">
        <v>2110</v>
      </c>
      <c r="B179" s="6" t="s">
        <v>1858</v>
      </c>
      <c r="C179" s="9">
        <v>222.6</v>
      </c>
      <c r="D179" s="8">
        <v>44641</v>
      </c>
      <c r="E179" s="6" t="s">
        <v>14</v>
      </c>
      <c r="F179" s="6" t="s">
        <v>617</v>
      </c>
    </row>
    <row r="180" spans="1:6" ht="15.75">
      <c r="A180" s="2" t="s">
        <v>2110</v>
      </c>
      <c r="B180" s="6" t="s">
        <v>1859</v>
      </c>
      <c r="C180" s="9">
        <v>27.87</v>
      </c>
      <c r="D180" s="8">
        <v>44641</v>
      </c>
      <c r="E180" s="6" t="s">
        <v>14</v>
      </c>
      <c r="F180" s="6" t="s">
        <v>617</v>
      </c>
    </row>
    <row r="181" spans="1:6" ht="15.75">
      <c r="A181" s="2" t="s">
        <v>2111</v>
      </c>
      <c r="B181" s="6" t="s">
        <v>1864</v>
      </c>
      <c r="C181" s="9">
        <v>292.41</v>
      </c>
      <c r="D181" s="8">
        <v>44641</v>
      </c>
      <c r="E181" s="6" t="s">
        <v>55</v>
      </c>
      <c r="F181" s="6" t="s">
        <v>92</v>
      </c>
    </row>
    <row r="182" spans="1:6" ht="15.75">
      <c r="A182" s="2" t="s">
        <v>2112</v>
      </c>
      <c r="B182" s="6" t="s">
        <v>1887</v>
      </c>
      <c r="C182" s="9">
        <v>7334.56</v>
      </c>
      <c r="D182" s="8">
        <v>44641</v>
      </c>
      <c r="E182" s="6" t="s">
        <v>16</v>
      </c>
      <c r="F182" s="6" t="s">
        <v>93</v>
      </c>
    </row>
    <row r="183" spans="1:6" ht="15.75">
      <c r="A183" s="2" t="s">
        <v>2101</v>
      </c>
      <c r="B183" s="6" t="s">
        <v>1888</v>
      </c>
      <c r="C183" s="9">
        <v>2057</v>
      </c>
      <c r="D183" s="8">
        <v>44641</v>
      </c>
      <c r="E183" s="6" t="s">
        <v>16</v>
      </c>
      <c r="F183" s="6" t="s">
        <v>93</v>
      </c>
    </row>
    <row r="184" spans="1:6" ht="15.75">
      <c r="A184" s="2" t="s">
        <v>2113</v>
      </c>
      <c r="B184" s="6" t="s">
        <v>1926</v>
      </c>
      <c r="C184" s="9">
        <v>544.5</v>
      </c>
      <c r="D184" s="8">
        <v>44641</v>
      </c>
      <c r="E184" s="6" t="s">
        <v>22</v>
      </c>
      <c r="F184" s="6" t="s">
        <v>54</v>
      </c>
    </row>
    <row r="185" spans="1:6" ht="15.75">
      <c r="A185" s="2" t="s">
        <v>2114</v>
      </c>
      <c r="B185" s="6" t="s">
        <v>1927</v>
      </c>
      <c r="C185" s="9">
        <v>219.3</v>
      </c>
      <c r="D185" s="8">
        <v>44641</v>
      </c>
      <c r="E185" s="6" t="s">
        <v>22</v>
      </c>
      <c r="F185" s="6" t="s">
        <v>54</v>
      </c>
    </row>
    <row r="186" spans="1:6" ht="15.75">
      <c r="A186" s="2" t="s">
        <v>2114</v>
      </c>
      <c r="B186" s="6" t="s">
        <v>1928</v>
      </c>
      <c r="C186" s="9">
        <v>2578.46</v>
      </c>
      <c r="D186" s="8">
        <v>44641</v>
      </c>
      <c r="E186" s="6" t="s">
        <v>22</v>
      </c>
      <c r="F186" s="6" t="s">
        <v>54</v>
      </c>
    </row>
    <row r="187" spans="1:6" ht="15.75">
      <c r="A187" s="2" t="s">
        <v>2063</v>
      </c>
      <c r="B187" s="6" t="s">
        <v>1940</v>
      </c>
      <c r="C187" s="9">
        <v>27860.5</v>
      </c>
      <c r="D187" s="8">
        <v>44641</v>
      </c>
      <c r="E187" s="6" t="s">
        <v>34</v>
      </c>
      <c r="F187" s="6" t="s">
        <v>621</v>
      </c>
    </row>
    <row r="188" spans="1:6" ht="15.75">
      <c r="A188" s="2" t="s">
        <v>2065</v>
      </c>
      <c r="B188" s="6" t="s">
        <v>1944</v>
      </c>
      <c r="C188" s="9">
        <v>95.35</v>
      </c>
      <c r="D188" s="8">
        <v>44641</v>
      </c>
      <c r="E188" s="6" t="s">
        <v>40</v>
      </c>
      <c r="F188" s="6" t="s">
        <v>623</v>
      </c>
    </row>
    <row r="189" spans="1:6" ht="15.75">
      <c r="A189" s="2" t="s">
        <v>2065</v>
      </c>
      <c r="B189" s="6" t="s">
        <v>1945</v>
      </c>
      <c r="C189" s="9">
        <v>66225.41</v>
      </c>
      <c r="D189" s="8">
        <v>44641</v>
      </c>
      <c r="E189" s="6" t="s">
        <v>40</v>
      </c>
      <c r="F189" s="6" t="s">
        <v>623</v>
      </c>
    </row>
    <row r="190" spans="1:6" ht="15.75">
      <c r="A190" s="2" t="s">
        <v>2115</v>
      </c>
      <c r="B190" s="6" t="s">
        <v>1947</v>
      </c>
      <c r="C190" s="9">
        <v>50.35</v>
      </c>
      <c r="D190" s="8">
        <v>44641</v>
      </c>
      <c r="E190" s="6" t="s">
        <v>26</v>
      </c>
      <c r="F190" s="6" t="s">
        <v>624</v>
      </c>
    </row>
    <row r="191" spans="1:6" ht="15.75">
      <c r="A191" s="2" t="s">
        <v>2023</v>
      </c>
      <c r="B191" s="6" t="s">
        <v>1982</v>
      </c>
      <c r="C191" s="9">
        <v>5301.21</v>
      </c>
      <c r="D191" s="8">
        <v>44641</v>
      </c>
      <c r="E191" s="6" t="s">
        <v>27</v>
      </c>
      <c r="F191" s="6" t="s">
        <v>28</v>
      </c>
    </row>
    <row r="192" spans="1:6" ht="15.75">
      <c r="A192" s="2" t="s">
        <v>2023</v>
      </c>
      <c r="B192" s="6" t="s">
        <v>1983</v>
      </c>
      <c r="C192" s="9">
        <v>175.5</v>
      </c>
      <c r="D192" s="8">
        <v>44641</v>
      </c>
      <c r="E192" s="6" t="s">
        <v>27</v>
      </c>
      <c r="F192" s="6" t="s">
        <v>28</v>
      </c>
    </row>
    <row r="193" spans="1:6" ht="15.75">
      <c r="A193" s="2" t="s">
        <v>2023</v>
      </c>
      <c r="B193" s="6" t="s">
        <v>1984</v>
      </c>
      <c r="C193" s="9">
        <v>201.15</v>
      </c>
      <c r="D193" s="8">
        <v>44641</v>
      </c>
      <c r="E193" s="6" t="s">
        <v>27</v>
      </c>
      <c r="F193" s="6" t="s">
        <v>28</v>
      </c>
    </row>
    <row r="194" spans="1:6" ht="15.75">
      <c r="A194" s="2" t="s">
        <v>2023</v>
      </c>
      <c r="B194" s="6" t="s">
        <v>1985</v>
      </c>
      <c r="C194" s="9">
        <v>395.65</v>
      </c>
      <c r="D194" s="8">
        <v>44641</v>
      </c>
      <c r="E194" s="6" t="s">
        <v>27</v>
      </c>
      <c r="F194" s="6" t="s">
        <v>28</v>
      </c>
    </row>
    <row r="195" spans="1:6" ht="15.75">
      <c r="A195" s="2" t="s">
        <v>2026</v>
      </c>
      <c r="B195" s="6" t="s">
        <v>2007</v>
      </c>
      <c r="C195" s="9">
        <v>160</v>
      </c>
      <c r="D195" s="8">
        <v>44641</v>
      </c>
      <c r="E195" s="6" t="s">
        <v>1240</v>
      </c>
      <c r="F195" s="6" t="s">
        <v>1241</v>
      </c>
    </row>
    <row r="196" spans="1:6" ht="15.75">
      <c r="A196" s="2" t="s">
        <v>2116</v>
      </c>
      <c r="B196" s="6" t="s">
        <v>2008</v>
      </c>
      <c r="C196" s="9">
        <v>600</v>
      </c>
      <c r="D196" s="8">
        <v>44641</v>
      </c>
      <c r="E196" s="6" t="s">
        <v>1240</v>
      </c>
      <c r="F196" s="6" t="s">
        <v>1241</v>
      </c>
    </row>
    <row r="197" spans="1:6" ht="15.75">
      <c r="A197" s="2" t="s">
        <v>2105</v>
      </c>
      <c r="B197" s="6" t="s">
        <v>1936</v>
      </c>
      <c r="C197" s="9">
        <v>143.45</v>
      </c>
      <c r="D197" s="8">
        <v>44643</v>
      </c>
      <c r="E197" s="6" t="s">
        <v>23</v>
      </c>
      <c r="F197" s="6" t="s">
        <v>24</v>
      </c>
    </row>
    <row r="198" spans="1:6" ht="15.75">
      <c r="A198" s="2" t="s">
        <v>2105</v>
      </c>
      <c r="B198" s="6" t="s">
        <v>1937</v>
      </c>
      <c r="C198" s="9">
        <v>112.62</v>
      </c>
      <c r="D198" s="8">
        <v>44643</v>
      </c>
      <c r="E198" s="6" t="s">
        <v>23</v>
      </c>
      <c r="F198" s="6" t="s">
        <v>24</v>
      </c>
    </row>
    <row r="199" spans="1:6" ht="15.75">
      <c r="A199" s="2" t="s">
        <v>2117</v>
      </c>
      <c r="B199" s="6" t="s">
        <v>1948</v>
      </c>
      <c r="C199" s="9">
        <v>5.18</v>
      </c>
      <c r="D199" s="8">
        <v>44643</v>
      </c>
      <c r="E199" s="6" t="s">
        <v>26</v>
      </c>
      <c r="F199" s="6" t="s">
        <v>624</v>
      </c>
    </row>
    <row r="200" spans="1:6" ht="15.75">
      <c r="A200" s="2" t="s">
        <v>2118</v>
      </c>
      <c r="B200" s="6" t="s">
        <v>1795</v>
      </c>
      <c r="C200" s="9">
        <v>5487.35</v>
      </c>
      <c r="D200" s="8">
        <v>44644</v>
      </c>
      <c r="E200" s="6" t="s">
        <v>51</v>
      </c>
      <c r="F200" s="6" t="s">
        <v>613</v>
      </c>
    </row>
    <row r="201" spans="1:6" ht="15.75">
      <c r="A201" s="2" t="s">
        <v>2119</v>
      </c>
      <c r="B201" s="6" t="s">
        <v>1827</v>
      </c>
      <c r="C201" s="9">
        <v>242</v>
      </c>
      <c r="D201" s="8">
        <v>44644</v>
      </c>
      <c r="E201" s="6" t="s">
        <v>9</v>
      </c>
      <c r="F201" s="6" t="s">
        <v>10</v>
      </c>
    </row>
    <row r="202" spans="1:6" ht="15.75">
      <c r="A202" s="2" t="s">
        <v>2035</v>
      </c>
      <c r="B202" s="6" t="s">
        <v>1828</v>
      </c>
      <c r="C202" s="9">
        <v>5004.15</v>
      </c>
      <c r="D202" s="8">
        <v>44644</v>
      </c>
      <c r="E202" s="6" t="s">
        <v>9</v>
      </c>
      <c r="F202" s="6" t="s">
        <v>10</v>
      </c>
    </row>
    <row r="203" spans="1:6" ht="15.75">
      <c r="A203" s="2" t="s">
        <v>2120</v>
      </c>
      <c r="B203" s="6" t="s">
        <v>1832</v>
      </c>
      <c r="C203" s="9">
        <v>3500</v>
      </c>
      <c r="D203" s="8">
        <v>44644</v>
      </c>
      <c r="E203" s="6" t="s">
        <v>32</v>
      </c>
      <c r="F203" s="6" t="s">
        <v>615</v>
      </c>
    </row>
    <row r="204" spans="1:6" ht="15.75">
      <c r="A204" s="2" t="s">
        <v>2037</v>
      </c>
      <c r="B204" s="6" t="s">
        <v>1846</v>
      </c>
      <c r="C204" s="9">
        <v>1309.22</v>
      </c>
      <c r="D204" s="8">
        <v>44644</v>
      </c>
      <c r="E204" s="6" t="s">
        <v>11</v>
      </c>
      <c r="F204" s="6" t="s">
        <v>90</v>
      </c>
    </row>
    <row r="205" spans="1:6" ht="15.75">
      <c r="A205" s="2" t="s">
        <v>2121</v>
      </c>
      <c r="B205" s="6" t="s">
        <v>1847</v>
      </c>
      <c r="C205" s="9">
        <v>1250</v>
      </c>
      <c r="D205" s="8">
        <v>44644</v>
      </c>
      <c r="E205" s="6" t="s">
        <v>11</v>
      </c>
      <c r="F205" s="6" t="s">
        <v>90</v>
      </c>
    </row>
    <row r="206" spans="1:6" ht="15.75">
      <c r="A206" s="2" t="s">
        <v>2122</v>
      </c>
      <c r="B206" s="6" t="s">
        <v>1848</v>
      </c>
      <c r="C206" s="9">
        <v>1250</v>
      </c>
      <c r="D206" s="8">
        <v>44644</v>
      </c>
      <c r="E206" s="6" t="s">
        <v>11</v>
      </c>
      <c r="F206" s="6" t="s">
        <v>90</v>
      </c>
    </row>
    <row r="207" spans="1:6" ht="15.75">
      <c r="A207" s="2" t="s">
        <v>2123</v>
      </c>
      <c r="B207" s="6" t="s">
        <v>1865</v>
      </c>
      <c r="C207" s="9">
        <v>538.99</v>
      </c>
      <c r="D207" s="8">
        <v>44644</v>
      </c>
      <c r="E207" s="6" t="s">
        <v>55</v>
      </c>
      <c r="F207" s="6" t="s">
        <v>92</v>
      </c>
    </row>
    <row r="208" spans="1:6" ht="15.75">
      <c r="A208" s="2" t="s">
        <v>2034</v>
      </c>
      <c r="B208" s="6" t="s">
        <v>1889</v>
      </c>
      <c r="C208" s="9">
        <v>7455.37</v>
      </c>
      <c r="D208" s="8">
        <v>44644</v>
      </c>
      <c r="E208" s="6" t="s">
        <v>16</v>
      </c>
      <c r="F208" s="6" t="s">
        <v>93</v>
      </c>
    </row>
    <row r="209" spans="1:6" ht="15.75">
      <c r="A209" s="2" t="s">
        <v>2124</v>
      </c>
      <c r="B209" s="6" t="s">
        <v>1890</v>
      </c>
      <c r="C209" s="9">
        <v>2268.75</v>
      </c>
      <c r="D209" s="8">
        <v>44644</v>
      </c>
      <c r="E209" s="6" t="s">
        <v>16</v>
      </c>
      <c r="F209" s="6" t="s">
        <v>93</v>
      </c>
    </row>
    <row r="210" spans="1:6" ht="15.75">
      <c r="A210" s="2" t="s">
        <v>2085</v>
      </c>
      <c r="B210" s="6" t="s">
        <v>1891</v>
      </c>
      <c r="C210" s="9">
        <v>1694</v>
      </c>
      <c r="D210" s="8">
        <v>44644</v>
      </c>
      <c r="E210" s="6" t="s">
        <v>16</v>
      </c>
      <c r="F210" s="6" t="s">
        <v>93</v>
      </c>
    </row>
    <row r="211" spans="1:6" ht="15.75">
      <c r="A211" s="2" t="s">
        <v>2023</v>
      </c>
      <c r="B211" s="6" t="s">
        <v>1892</v>
      </c>
      <c r="C211" s="9">
        <v>160.64</v>
      </c>
      <c r="D211" s="8">
        <v>44644</v>
      </c>
      <c r="E211" s="6" t="s">
        <v>16</v>
      </c>
      <c r="F211" s="6" t="s">
        <v>93</v>
      </c>
    </row>
    <row r="212" spans="1:6" ht="15.75">
      <c r="A212" s="2" t="s">
        <v>2125</v>
      </c>
      <c r="B212" s="6" t="s">
        <v>1893</v>
      </c>
      <c r="C212" s="9">
        <v>1149.5</v>
      </c>
      <c r="D212" s="8">
        <v>44644</v>
      </c>
      <c r="E212" s="6" t="s">
        <v>16</v>
      </c>
      <c r="F212" s="6" t="s">
        <v>93</v>
      </c>
    </row>
    <row r="213" spans="1:6" ht="15.75">
      <c r="A213" s="2" t="s">
        <v>2125</v>
      </c>
      <c r="B213" s="6" t="s">
        <v>1894</v>
      </c>
      <c r="C213" s="9">
        <v>1149.5</v>
      </c>
      <c r="D213" s="8">
        <v>44644</v>
      </c>
      <c r="E213" s="6" t="s">
        <v>16</v>
      </c>
      <c r="F213" s="6" t="s">
        <v>93</v>
      </c>
    </row>
    <row r="214" spans="1:6" ht="15.75">
      <c r="A214" s="2" t="s">
        <v>2126</v>
      </c>
      <c r="B214" s="6" t="s">
        <v>1895</v>
      </c>
      <c r="C214" s="9">
        <v>6690</v>
      </c>
      <c r="D214" s="8">
        <v>44644</v>
      </c>
      <c r="E214" s="6" t="s">
        <v>16</v>
      </c>
      <c r="F214" s="6" t="s">
        <v>93</v>
      </c>
    </row>
    <row r="215" spans="1:6" ht="15.75">
      <c r="A215" s="2" t="s">
        <v>2077</v>
      </c>
      <c r="B215" s="6" t="s">
        <v>1897</v>
      </c>
      <c r="C215" s="9">
        <v>519.82</v>
      </c>
      <c r="D215" s="8">
        <v>44644</v>
      </c>
      <c r="E215" s="6" t="s">
        <v>17</v>
      </c>
      <c r="F215" s="6" t="s">
        <v>18</v>
      </c>
    </row>
    <row r="216" spans="1:6" ht="15.75">
      <c r="A216" s="2" t="s">
        <v>2014</v>
      </c>
      <c r="B216" s="6" t="s">
        <v>1916</v>
      </c>
      <c r="C216" s="9">
        <v>256.52</v>
      </c>
      <c r="D216" s="8">
        <v>44644</v>
      </c>
      <c r="E216" s="6" t="s">
        <v>21</v>
      </c>
      <c r="F216" s="6" t="s">
        <v>620</v>
      </c>
    </row>
    <row r="217" spans="1:6" ht="15.75">
      <c r="A217" s="2" t="s">
        <v>2061</v>
      </c>
      <c r="B217" s="6" t="s">
        <v>1920</v>
      </c>
      <c r="C217" s="9">
        <v>324.45</v>
      </c>
      <c r="D217" s="8">
        <v>44644</v>
      </c>
      <c r="E217" s="6" t="s">
        <v>33</v>
      </c>
      <c r="F217" s="6" t="s">
        <v>94</v>
      </c>
    </row>
    <row r="218" spans="1:6" ht="15.75">
      <c r="A218" s="2" t="s">
        <v>2093</v>
      </c>
      <c r="B218" s="6" t="s">
        <v>1929</v>
      </c>
      <c r="C218" s="9">
        <v>193.6</v>
      </c>
      <c r="D218" s="8">
        <v>44644</v>
      </c>
      <c r="E218" s="6" t="s">
        <v>22</v>
      </c>
      <c r="F218" s="6" t="s">
        <v>54</v>
      </c>
    </row>
    <row r="219" spans="1:6" ht="15.75">
      <c r="A219" s="2" t="s">
        <v>2093</v>
      </c>
      <c r="B219" s="6" t="s">
        <v>1930</v>
      </c>
      <c r="C219" s="9">
        <v>4719</v>
      </c>
      <c r="D219" s="8">
        <v>44644</v>
      </c>
      <c r="E219" s="6" t="s">
        <v>22</v>
      </c>
      <c r="F219" s="6" t="s">
        <v>54</v>
      </c>
    </row>
    <row r="220" spans="1:6" ht="15.75">
      <c r="A220" s="2" t="s">
        <v>2115</v>
      </c>
      <c r="B220" s="6" t="s">
        <v>1949</v>
      </c>
      <c r="C220" s="9">
        <v>230.15</v>
      </c>
      <c r="D220" s="8">
        <v>44644</v>
      </c>
      <c r="E220" s="6" t="s">
        <v>26</v>
      </c>
      <c r="F220" s="6" t="s">
        <v>624</v>
      </c>
    </row>
    <row r="221" spans="1:6" ht="15.75">
      <c r="A221" s="2" t="s">
        <v>2023</v>
      </c>
      <c r="B221" s="6" t="s">
        <v>1986</v>
      </c>
      <c r="C221" s="9">
        <v>85.88</v>
      </c>
      <c r="D221" s="8">
        <v>44644</v>
      </c>
      <c r="E221" s="6" t="s">
        <v>27</v>
      </c>
      <c r="F221" s="6" t="s">
        <v>28</v>
      </c>
    </row>
    <row r="222" spans="1:6" ht="15.75">
      <c r="A222" s="2" t="s">
        <v>2023</v>
      </c>
      <c r="B222" s="6" t="s">
        <v>1987</v>
      </c>
      <c r="C222" s="9">
        <v>204.58</v>
      </c>
      <c r="D222" s="8">
        <v>44644</v>
      </c>
      <c r="E222" s="6" t="s">
        <v>27</v>
      </c>
      <c r="F222" s="6" t="s">
        <v>28</v>
      </c>
    </row>
    <row r="223" spans="1:6" ht="15.75">
      <c r="A223" s="2" t="s">
        <v>2023</v>
      </c>
      <c r="B223" s="6" t="s">
        <v>1988</v>
      </c>
      <c r="C223" s="9">
        <v>116.06</v>
      </c>
      <c r="D223" s="8">
        <v>44644</v>
      </c>
      <c r="E223" s="6" t="s">
        <v>27</v>
      </c>
      <c r="F223" s="6" t="s">
        <v>28</v>
      </c>
    </row>
    <row r="224" spans="1:6" ht="15.75">
      <c r="A224" s="2" t="s">
        <v>2023</v>
      </c>
      <c r="B224" s="6" t="s">
        <v>1989</v>
      </c>
      <c r="C224" s="9">
        <v>145.73</v>
      </c>
      <c r="D224" s="8">
        <v>44644</v>
      </c>
      <c r="E224" s="6" t="s">
        <v>27</v>
      </c>
      <c r="F224" s="6" t="s">
        <v>28</v>
      </c>
    </row>
    <row r="225" spans="1:6" ht="15.75">
      <c r="A225" s="2" t="s">
        <v>2023</v>
      </c>
      <c r="B225" s="6" t="s">
        <v>1990</v>
      </c>
      <c r="C225" s="9">
        <v>414.94</v>
      </c>
      <c r="D225" s="8">
        <v>44644</v>
      </c>
      <c r="E225" s="6" t="s">
        <v>27</v>
      </c>
      <c r="F225" s="6" t="s">
        <v>28</v>
      </c>
    </row>
    <row r="226" spans="1:6" ht="15.75">
      <c r="A226" s="2" t="s">
        <v>2023</v>
      </c>
      <c r="B226" s="6" t="s">
        <v>1991</v>
      </c>
      <c r="C226" s="9">
        <v>65.41</v>
      </c>
      <c r="D226" s="8">
        <v>44644</v>
      </c>
      <c r="E226" s="6" t="s">
        <v>27</v>
      </c>
      <c r="F226" s="6" t="s">
        <v>28</v>
      </c>
    </row>
    <row r="227" spans="1:6" ht="15.75">
      <c r="A227" s="2" t="s">
        <v>2116</v>
      </c>
      <c r="B227" s="6" t="s">
        <v>2009</v>
      </c>
      <c r="C227" s="9">
        <v>525</v>
      </c>
      <c r="D227" s="8">
        <v>44644</v>
      </c>
      <c r="E227" s="6" t="s">
        <v>1240</v>
      </c>
      <c r="F227" s="6" t="s">
        <v>1241</v>
      </c>
    </row>
    <row r="228" spans="1:6" ht="15.75">
      <c r="A228" s="2" t="s">
        <v>2073</v>
      </c>
      <c r="B228" s="6" t="s">
        <v>2011</v>
      </c>
      <c r="C228" s="9">
        <v>4520.16</v>
      </c>
      <c r="D228" s="8">
        <v>44644</v>
      </c>
      <c r="E228" s="6" t="s">
        <v>89</v>
      </c>
      <c r="F228" s="6" t="s">
        <v>101</v>
      </c>
    </row>
    <row r="229" spans="1:6" ht="15.75">
      <c r="A229" s="2" t="s">
        <v>2127</v>
      </c>
      <c r="B229" s="6" t="s">
        <v>1938</v>
      </c>
      <c r="C229" s="9">
        <v>374.1</v>
      </c>
      <c r="D229" s="8">
        <v>44649</v>
      </c>
      <c r="E229" s="6" t="s">
        <v>23</v>
      </c>
      <c r="F229" s="6" t="s">
        <v>24</v>
      </c>
    </row>
    <row r="230" spans="1:6" ht="15.75">
      <c r="A230" s="2" t="s">
        <v>2128</v>
      </c>
      <c r="B230" s="6" t="s">
        <v>1833</v>
      </c>
      <c r="C230" s="9">
        <v>2612.27</v>
      </c>
      <c r="D230" s="8">
        <v>44651</v>
      </c>
      <c r="E230" s="6" t="s">
        <v>32</v>
      </c>
      <c r="F230" s="6" t="s">
        <v>615</v>
      </c>
    </row>
    <row r="231" spans="1:6" ht="15.75">
      <c r="A231" s="2" t="s">
        <v>2129</v>
      </c>
      <c r="B231" s="6" t="s">
        <v>1954</v>
      </c>
      <c r="C231" s="9">
        <v>1380.21</v>
      </c>
      <c r="D231" s="8">
        <v>44651</v>
      </c>
      <c r="E231" s="6" t="s">
        <v>35</v>
      </c>
      <c r="F231" s="6" t="s">
        <v>96</v>
      </c>
    </row>
    <row r="232" spans="1:6" ht="15.75">
      <c r="A232" s="2" t="s">
        <v>2129</v>
      </c>
      <c r="B232" s="6" t="s">
        <v>1954</v>
      </c>
      <c r="C232" s="9">
        <v>61062.39</v>
      </c>
      <c r="D232" s="8">
        <v>44651</v>
      </c>
      <c r="E232" s="6" t="s">
        <v>85</v>
      </c>
      <c r="F232" s="6" t="s">
        <v>97</v>
      </c>
    </row>
    <row r="233" spans="1:6" ht="15.75">
      <c r="A233" s="2" t="s">
        <v>2129</v>
      </c>
      <c r="B233" s="6" t="s">
        <v>1954</v>
      </c>
      <c r="C233" s="9">
        <v>91099.51</v>
      </c>
      <c r="D233" s="8">
        <v>44651</v>
      </c>
      <c r="E233" s="6" t="s">
        <v>86</v>
      </c>
      <c r="F233" s="6" t="s">
        <v>98</v>
      </c>
    </row>
    <row r="234" spans="1:6" ht="15.75">
      <c r="A234" s="2" t="s">
        <v>2129</v>
      </c>
      <c r="B234" s="6" t="s">
        <v>1954</v>
      </c>
      <c r="C234" s="9">
        <v>14169.12</v>
      </c>
      <c r="D234" s="8">
        <v>44651</v>
      </c>
      <c r="E234" s="6" t="s">
        <v>87</v>
      </c>
      <c r="F234" s="6" t="s">
        <v>99</v>
      </c>
    </row>
    <row r="235" spans="1:6" ht="15.75">
      <c r="A235" s="2" t="s">
        <v>2129</v>
      </c>
      <c r="B235" s="6" t="s">
        <v>1954</v>
      </c>
      <c r="C235" s="9">
        <v>62018.87</v>
      </c>
      <c r="D235" s="8">
        <v>44651</v>
      </c>
      <c r="E235" s="6" t="s">
        <v>88</v>
      </c>
      <c r="F235" s="6" t="s">
        <v>100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11.19921875" defaultRowHeight="14.25"/>
  <cols>
    <col min="1" max="1" width="31.8984375" style="2" bestFit="1" customWidth="1"/>
    <col min="2" max="2" width="17.19921875" style="2" bestFit="1" customWidth="1"/>
    <col min="3" max="3" width="19.3984375" style="2" bestFit="1" customWidth="1"/>
    <col min="4" max="4" width="10.3984375" style="2" bestFit="1" customWidth="1"/>
    <col min="5" max="5" width="17.69921875" style="2" bestFit="1" customWidth="1"/>
    <col min="6" max="6" width="34" style="2" bestFit="1" customWidth="1"/>
    <col min="7" max="7" width="11" style="2" customWidth="1"/>
    <col min="8" max="16384" width="11" style="2" customWidth="1"/>
  </cols>
  <sheetData>
    <row r="1" spans="1:6" ht="15.75">
      <c r="A1" s="1" t="s">
        <v>0</v>
      </c>
      <c r="B1" s="1" t="s">
        <v>1</v>
      </c>
      <c r="C1" s="5" t="s">
        <v>38</v>
      </c>
      <c r="D1" s="1" t="s">
        <v>39</v>
      </c>
      <c r="E1" s="1" t="s">
        <v>4</v>
      </c>
      <c r="F1" s="1" t="s">
        <v>5</v>
      </c>
    </row>
    <row r="2" spans="1:6" ht="15.75">
      <c r="A2" s="2" t="s">
        <v>2141</v>
      </c>
      <c r="B2" s="6" t="s">
        <v>129</v>
      </c>
      <c r="C2" s="9">
        <v>2202.93</v>
      </c>
      <c r="D2" s="8">
        <v>44621</v>
      </c>
      <c r="E2" s="6" t="s">
        <v>105</v>
      </c>
      <c r="F2" s="6" t="s">
        <v>106</v>
      </c>
    </row>
    <row r="3" spans="1:6" ht="15.75">
      <c r="A3" s="2" t="s">
        <v>2142</v>
      </c>
      <c r="B3" s="6" t="s">
        <v>130</v>
      </c>
      <c r="C3" s="9">
        <v>477.96</v>
      </c>
      <c r="D3" s="8">
        <v>44621</v>
      </c>
      <c r="E3" s="6" t="s">
        <v>105</v>
      </c>
      <c r="F3" s="6" t="s">
        <v>106</v>
      </c>
    </row>
    <row r="4" spans="1:6" ht="15.75">
      <c r="A4" s="2" t="s">
        <v>2141</v>
      </c>
      <c r="B4" s="6" t="s">
        <v>154</v>
      </c>
      <c r="C4" s="9">
        <v>116.56</v>
      </c>
      <c r="D4" s="8">
        <v>44621</v>
      </c>
      <c r="E4" s="6" t="s">
        <v>159</v>
      </c>
      <c r="F4" s="6" t="s">
        <v>50</v>
      </c>
    </row>
    <row r="5" spans="1:6" ht="15.75">
      <c r="A5" s="2" t="s">
        <v>2152</v>
      </c>
      <c r="B5" s="6" t="s">
        <v>131</v>
      </c>
      <c r="C5" s="9">
        <v>354.2</v>
      </c>
      <c r="D5" s="8">
        <v>44622</v>
      </c>
      <c r="E5" s="6" t="s">
        <v>105</v>
      </c>
      <c r="F5" s="6" t="s">
        <v>106</v>
      </c>
    </row>
    <row r="6" spans="1:6" ht="15.75">
      <c r="A6" s="2" t="s">
        <v>2150</v>
      </c>
      <c r="B6" s="6" t="s">
        <v>132</v>
      </c>
      <c r="C6" s="9">
        <v>63.97</v>
      </c>
      <c r="D6" s="8">
        <v>44623</v>
      </c>
      <c r="E6" s="6" t="s">
        <v>105</v>
      </c>
      <c r="F6" s="6" t="s">
        <v>106</v>
      </c>
    </row>
    <row r="7" spans="1:6" ht="15.75">
      <c r="A7" s="2" t="s">
        <v>2150</v>
      </c>
      <c r="B7" s="6" t="s">
        <v>133</v>
      </c>
      <c r="C7" s="9">
        <v>53.64</v>
      </c>
      <c r="D7" s="8">
        <v>44623</v>
      </c>
      <c r="E7" s="6" t="s">
        <v>105</v>
      </c>
      <c r="F7" s="6" t="s">
        <v>106</v>
      </c>
    </row>
    <row r="8" spans="1:6" ht="15.75">
      <c r="A8" s="2" t="s">
        <v>2153</v>
      </c>
      <c r="B8" s="6" t="s">
        <v>149</v>
      </c>
      <c r="C8" s="9">
        <v>240</v>
      </c>
      <c r="D8" s="8">
        <v>44624</v>
      </c>
      <c r="E8" s="6" t="s">
        <v>123</v>
      </c>
      <c r="F8" s="6" t="s">
        <v>126</v>
      </c>
    </row>
    <row r="9" spans="1:6" ht="15.75">
      <c r="A9" s="2" t="s">
        <v>2147</v>
      </c>
      <c r="B9" s="6" t="s">
        <v>134</v>
      </c>
      <c r="C9" s="9">
        <v>38.94</v>
      </c>
      <c r="D9" s="8">
        <v>44627</v>
      </c>
      <c r="E9" s="6" t="s">
        <v>105</v>
      </c>
      <c r="F9" s="6" t="s">
        <v>106</v>
      </c>
    </row>
    <row r="10" spans="1:6" ht="15.75">
      <c r="A10" s="2" t="s">
        <v>2154</v>
      </c>
      <c r="B10" s="6" t="s">
        <v>150</v>
      </c>
      <c r="C10" s="9">
        <v>4200</v>
      </c>
      <c r="D10" s="8">
        <v>44627</v>
      </c>
      <c r="E10" s="6" t="s">
        <v>123</v>
      </c>
      <c r="F10" s="6" t="s">
        <v>126</v>
      </c>
    </row>
    <row r="11" spans="1:6" ht="15.75">
      <c r="A11" s="2" t="s">
        <v>2155</v>
      </c>
      <c r="B11" s="6" t="s">
        <v>151</v>
      </c>
      <c r="C11" s="9">
        <v>40</v>
      </c>
      <c r="D11" s="8">
        <v>44627</v>
      </c>
      <c r="E11" s="6" t="s">
        <v>123</v>
      </c>
      <c r="F11" s="6" t="s">
        <v>126</v>
      </c>
    </row>
    <row r="12" spans="1:6" ht="15.75">
      <c r="A12" s="2" t="s">
        <v>2156</v>
      </c>
      <c r="B12" s="6" t="s">
        <v>152</v>
      </c>
      <c r="C12" s="9">
        <v>120</v>
      </c>
      <c r="D12" s="8">
        <v>44627</v>
      </c>
      <c r="E12" s="6" t="s">
        <v>123</v>
      </c>
      <c r="F12" s="6" t="s">
        <v>126</v>
      </c>
    </row>
    <row r="13" spans="1:6" ht="15.75">
      <c r="A13" s="2" t="s">
        <v>2157</v>
      </c>
      <c r="B13" s="6" t="s">
        <v>158</v>
      </c>
      <c r="C13" s="9">
        <v>400000</v>
      </c>
      <c r="D13" s="8">
        <v>44627</v>
      </c>
      <c r="E13" s="6" t="s">
        <v>160</v>
      </c>
      <c r="F13" s="6" t="s">
        <v>162</v>
      </c>
    </row>
    <row r="14" spans="1:6" ht="15.75">
      <c r="A14" s="2" t="s">
        <v>2148</v>
      </c>
      <c r="B14" s="6" t="s">
        <v>135</v>
      </c>
      <c r="C14" s="9">
        <v>305.94</v>
      </c>
      <c r="D14" s="8">
        <v>44630</v>
      </c>
      <c r="E14" s="6" t="s">
        <v>105</v>
      </c>
      <c r="F14" s="6" t="s">
        <v>106</v>
      </c>
    </row>
    <row r="15" spans="1:6" ht="15.75">
      <c r="A15" s="2" t="s">
        <v>2150</v>
      </c>
      <c r="B15" s="6" t="s">
        <v>136</v>
      </c>
      <c r="C15" s="9">
        <v>32.52</v>
      </c>
      <c r="D15" s="8">
        <v>44634</v>
      </c>
      <c r="E15" s="6" t="s">
        <v>105</v>
      </c>
      <c r="F15" s="6" t="s">
        <v>106</v>
      </c>
    </row>
    <row r="16" spans="1:6" ht="15.75">
      <c r="A16" s="2" t="s">
        <v>2150</v>
      </c>
      <c r="B16" s="6" t="s">
        <v>137</v>
      </c>
      <c r="C16" s="9">
        <v>34.66</v>
      </c>
      <c r="D16" s="8">
        <v>44634</v>
      </c>
      <c r="E16" s="6" t="s">
        <v>105</v>
      </c>
      <c r="F16" s="6" t="s">
        <v>106</v>
      </c>
    </row>
    <row r="17" spans="1:6" ht="15.75">
      <c r="A17" s="2" t="s">
        <v>2147</v>
      </c>
      <c r="B17" s="6" t="s">
        <v>138</v>
      </c>
      <c r="C17" s="9">
        <v>28.85</v>
      </c>
      <c r="D17" s="8">
        <v>44634</v>
      </c>
      <c r="E17" s="6" t="s">
        <v>105</v>
      </c>
      <c r="F17" s="6" t="s">
        <v>106</v>
      </c>
    </row>
    <row r="18" spans="1:6" ht="15.75">
      <c r="A18" s="2" t="s">
        <v>2147</v>
      </c>
      <c r="B18" s="6" t="s">
        <v>139</v>
      </c>
      <c r="C18" s="9">
        <v>28.84</v>
      </c>
      <c r="D18" s="8">
        <v>44634</v>
      </c>
      <c r="E18" s="6" t="s">
        <v>105</v>
      </c>
      <c r="F18" s="6" t="s">
        <v>106</v>
      </c>
    </row>
    <row r="19" spans="1:6" ht="15.75">
      <c r="A19" s="2" t="s">
        <v>2147</v>
      </c>
      <c r="B19" s="6" t="s">
        <v>140</v>
      </c>
      <c r="C19" s="9">
        <v>28.85</v>
      </c>
      <c r="D19" s="8">
        <v>44634</v>
      </c>
      <c r="E19" s="6" t="s">
        <v>105</v>
      </c>
      <c r="F19" s="6" t="s">
        <v>106</v>
      </c>
    </row>
    <row r="20" spans="1:6" ht="15.75">
      <c r="A20" s="2" t="s">
        <v>2147</v>
      </c>
      <c r="B20" s="6" t="s">
        <v>155</v>
      </c>
      <c r="C20" s="9">
        <v>8.27</v>
      </c>
      <c r="D20" s="8">
        <v>44634</v>
      </c>
      <c r="E20" s="6" t="s">
        <v>159</v>
      </c>
      <c r="F20" s="6" t="s">
        <v>50</v>
      </c>
    </row>
    <row r="21" spans="1:6" ht="15.75">
      <c r="A21" s="2" t="s">
        <v>2158</v>
      </c>
      <c r="B21" s="6" t="s">
        <v>153</v>
      </c>
      <c r="C21" s="9">
        <v>20</v>
      </c>
      <c r="D21" s="8">
        <v>44636</v>
      </c>
      <c r="E21" s="6" t="s">
        <v>123</v>
      </c>
      <c r="F21" s="6" t="s">
        <v>126</v>
      </c>
    </row>
    <row r="22" spans="1:6" ht="15.75">
      <c r="A22" s="2" t="s">
        <v>2147</v>
      </c>
      <c r="B22" s="6" t="s">
        <v>141</v>
      </c>
      <c r="C22" s="9">
        <v>38.94</v>
      </c>
      <c r="D22" s="8">
        <v>44641</v>
      </c>
      <c r="E22" s="6" t="s">
        <v>105</v>
      </c>
      <c r="F22" s="6" t="s">
        <v>106</v>
      </c>
    </row>
    <row r="23" spans="1:6" ht="15.75">
      <c r="A23" s="2" t="s">
        <v>2147</v>
      </c>
      <c r="B23" s="6" t="s">
        <v>142</v>
      </c>
      <c r="C23" s="9">
        <v>28.85</v>
      </c>
      <c r="D23" s="8">
        <v>44641</v>
      </c>
      <c r="E23" s="6" t="s">
        <v>105</v>
      </c>
      <c r="F23" s="6" t="s">
        <v>106</v>
      </c>
    </row>
    <row r="24" spans="1:6" ht="15.75">
      <c r="A24" s="2" t="s">
        <v>2141</v>
      </c>
      <c r="B24" s="6" t="s">
        <v>143</v>
      </c>
      <c r="C24" s="9">
        <v>32.16</v>
      </c>
      <c r="D24" s="8">
        <v>44642</v>
      </c>
      <c r="E24" s="6" t="s">
        <v>105</v>
      </c>
      <c r="F24" s="6" t="s">
        <v>106</v>
      </c>
    </row>
    <row r="25" spans="1:6" ht="15.75">
      <c r="A25" s="2" t="s">
        <v>2141</v>
      </c>
      <c r="B25" s="6" t="s">
        <v>144</v>
      </c>
      <c r="C25" s="9">
        <v>17.74</v>
      </c>
      <c r="D25" s="8">
        <v>44642</v>
      </c>
      <c r="E25" s="6" t="s">
        <v>105</v>
      </c>
      <c r="F25" s="6" t="s">
        <v>106</v>
      </c>
    </row>
    <row r="26" spans="1:6" ht="15.75">
      <c r="A26" s="2" t="s">
        <v>2141</v>
      </c>
      <c r="B26" s="6" t="s">
        <v>145</v>
      </c>
      <c r="C26" s="9">
        <v>32.52</v>
      </c>
      <c r="D26" s="8">
        <v>44645</v>
      </c>
      <c r="E26" s="6" t="s">
        <v>105</v>
      </c>
      <c r="F26" s="6" t="s">
        <v>106</v>
      </c>
    </row>
    <row r="27" spans="1:6" ht="15.75">
      <c r="A27" s="2" t="s">
        <v>2150</v>
      </c>
      <c r="B27" s="6" t="s">
        <v>146</v>
      </c>
      <c r="C27" s="9">
        <v>25.16</v>
      </c>
      <c r="D27" s="8">
        <v>44645</v>
      </c>
      <c r="E27" s="6" t="s">
        <v>105</v>
      </c>
      <c r="F27" s="6" t="s">
        <v>106</v>
      </c>
    </row>
    <row r="28" spans="1:6" ht="15.75">
      <c r="A28" s="2" t="s">
        <v>2147</v>
      </c>
      <c r="B28" s="6" t="s">
        <v>147</v>
      </c>
      <c r="C28" s="9">
        <v>28.85</v>
      </c>
      <c r="D28" s="8">
        <v>44648</v>
      </c>
      <c r="E28" s="6" t="s">
        <v>105</v>
      </c>
      <c r="F28" s="6" t="s">
        <v>106</v>
      </c>
    </row>
    <row r="29" spans="1:6" ht="15.75">
      <c r="A29" s="2" t="s">
        <v>2159</v>
      </c>
      <c r="B29" s="6" t="s">
        <v>156</v>
      </c>
      <c r="C29" s="9">
        <v>600</v>
      </c>
      <c r="D29" s="8">
        <v>44648</v>
      </c>
      <c r="E29" s="6" t="s">
        <v>57</v>
      </c>
      <c r="F29" s="6" t="s">
        <v>161</v>
      </c>
    </row>
    <row r="30" spans="1:6" ht="15.75">
      <c r="A30" s="2" t="s">
        <v>2155</v>
      </c>
      <c r="B30" s="6" t="s">
        <v>157</v>
      </c>
      <c r="C30" s="9">
        <v>300</v>
      </c>
      <c r="D30" s="8">
        <v>44648</v>
      </c>
      <c r="E30" s="6" t="s">
        <v>57</v>
      </c>
      <c r="F30" s="6" t="s">
        <v>161</v>
      </c>
    </row>
    <row r="31" spans="1:6" ht="15.75">
      <c r="A31" s="2" t="s">
        <v>2152</v>
      </c>
      <c r="B31" s="6" t="s">
        <v>148</v>
      </c>
      <c r="C31" s="9">
        <v>237.35</v>
      </c>
      <c r="D31" s="8">
        <v>44651</v>
      </c>
      <c r="E31" s="6" t="s">
        <v>105</v>
      </c>
      <c r="F31" s="6" t="s">
        <v>106</v>
      </c>
    </row>
  </sheetData>
  <sheetProtection/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9"/>
  <sheetViews>
    <sheetView zoomScalePageLayoutView="0" workbookViewId="0" topLeftCell="A1">
      <selection activeCell="A1" sqref="A1"/>
    </sheetView>
  </sheetViews>
  <sheetFormatPr defaultColWidth="11.19921875" defaultRowHeight="14.25"/>
  <cols>
    <col min="1" max="1" width="44" style="2" bestFit="1" customWidth="1"/>
    <col min="2" max="2" width="17.19921875" style="2" bestFit="1" customWidth="1"/>
    <col min="3" max="3" width="8.8984375" style="3" bestFit="1" customWidth="1"/>
    <col min="4" max="4" width="16.19921875" style="2" bestFit="1" customWidth="1"/>
    <col min="5" max="5" width="17.69921875" style="2" bestFit="1" customWidth="1"/>
    <col min="6" max="6" width="53.19921875" style="2" bestFit="1" customWidth="1"/>
    <col min="7" max="7" width="11" style="2" customWidth="1"/>
    <col min="8" max="16384" width="11" style="2" customWidth="1"/>
  </cols>
  <sheetData>
    <row r="1" spans="1:7" ht="15.75">
      <c r="A1" s="1" t="s">
        <v>0</v>
      </c>
      <c r="B1" s="1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1"/>
    </row>
    <row r="2" spans="1:6" ht="15.75">
      <c r="A2" s="2" t="s">
        <v>2160</v>
      </c>
      <c r="B2" s="6" t="s">
        <v>1689</v>
      </c>
      <c r="C2" s="9">
        <v>271.62</v>
      </c>
      <c r="D2" s="8">
        <v>44652</v>
      </c>
      <c r="E2" s="6" t="s">
        <v>31</v>
      </c>
      <c r="F2" s="6" t="s">
        <v>612</v>
      </c>
    </row>
    <row r="3" spans="1:6" ht="15.75">
      <c r="A3" s="2" t="s">
        <v>2160</v>
      </c>
      <c r="B3" s="6" t="s">
        <v>1690</v>
      </c>
      <c r="C3" s="9">
        <v>186.34</v>
      </c>
      <c r="D3" s="8">
        <v>44652</v>
      </c>
      <c r="E3" s="6" t="s">
        <v>31</v>
      </c>
      <c r="F3" s="6" t="s">
        <v>612</v>
      </c>
    </row>
    <row r="4" spans="1:6" ht="15.75">
      <c r="A4" s="2" t="s">
        <v>2161</v>
      </c>
      <c r="B4" s="6" t="s">
        <v>1683</v>
      </c>
      <c r="C4" s="9">
        <v>3327.5</v>
      </c>
      <c r="D4" s="8">
        <v>44659</v>
      </c>
      <c r="E4" s="6" t="s">
        <v>6</v>
      </c>
      <c r="F4" s="6" t="s">
        <v>7</v>
      </c>
    </row>
    <row r="5" spans="1:6" ht="15.75">
      <c r="A5" s="2" t="s">
        <v>2162</v>
      </c>
      <c r="B5" s="6" t="s">
        <v>1688</v>
      </c>
      <c r="C5" s="9">
        <v>804.65</v>
      </c>
      <c r="D5" s="8">
        <v>44659</v>
      </c>
      <c r="E5" s="6" t="s">
        <v>30</v>
      </c>
      <c r="F5" s="6" t="s">
        <v>611</v>
      </c>
    </row>
    <row r="6" spans="1:6" ht="15.75">
      <c r="A6" s="2" t="s">
        <v>2163</v>
      </c>
      <c r="B6" s="6" t="s">
        <v>1694</v>
      </c>
      <c r="C6" s="9">
        <v>3630</v>
      </c>
      <c r="D6" s="8">
        <v>44659</v>
      </c>
      <c r="E6" s="6" t="s">
        <v>9</v>
      </c>
      <c r="F6" s="6" t="s">
        <v>10</v>
      </c>
    </row>
    <row r="7" spans="1:6" ht="15.75">
      <c r="A7" s="2" t="s">
        <v>2164</v>
      </c>
      <c r="B7" s="6" t="s">
        <v>1695</v>
      </c>
      <c r="C7" s="9">
        <v>8232.84</v>
      </c>
      <c r="D7" s="8">
        <v>44659</v>
      </c>
      <c r="E7" s="6" t="s">
        <v>9</v>
      </c>
      <c r="F7" s="6" t="s">
        <v>10</v>
      </c>
    </row>
    <row r="8" spans="1:6" ht="15.75">
      <c r="A8" s="2" t="s">
        <v>2165</v>
      </c>
      <c r="B8" s="6" t="s">
        <v>1696</v>
      </c>
      <c r="C8" s="9">
        <v>806.68</v>
      </c>
      <c r="D8" s="8">
        <v>44659</v>
      </c>
      <c r="E8" s="6" t="s">
        <v>9</v>
      </c>
      <c r="F8" s="6" t="s">
        <v>10</v>
      </c>
    </row>
    <row r="9" spans="1:6" ht="15.75">
      <c r="A9" s="2" t="s">
        <v>2134</v>
      </c>
      <c r="B9" s="6" t="s">
        <v>1704</v>
      </c>
      <c r="C9" s="9">
        <v>49.5</v>
      </c>
      <c r="D9" s="8">
        <v>44659</v>
      </c>
      <c r="E9" s="6" t="s">
        <v>11</v>
      </c>
      <c r="F9" s="6" t="s">
        <v>90</v>
      </c>
    </row>
    <row r="10" spans="1:6" ht="15.75">
      <c r="A10" s="2" t="s">
        <v>2166</v>
      </c>
      <c r="B10" s="6" t="s">
        <v>1705</v>
      </c>
      <c r="C10" s="9">
        <v>3850</v>
      </c>
      <c r="D10" s="8">
        <v>44659</v>
      </c>
      <c r="E10" s="6" t="s">
        <v>11</v>
      </c>
      <c r="F10" s="6" t="s">
        <v>90</v>
      </c>
    </row>
    <row r="11" spans="1:6" ht="15.75">
      <c r="A11" s="2" t="s">
        <v>2167</v>
      </c>
      <c r="B11" s="6" t="s">
        <v>1706</v>
      </c>
      <c r="C11" s="9">
        <v>500</v>
      </c>
      <c r="D11" s="8">
        <v>44659</v>
      </c>
      <c r="E11" s="6" t="s">
        <v>11</v>
      </c>
      <c r="F11" s="6" t="s">
        <v>90</v>
      </c>
    </row>
    <row r="12" spans="1:6" ht="15.75">
      <c r="A12" s="2" t="s">
        <v>2168</v>
      </c>
      <c r="B12" s="6" t="s">
        <v>1714</v>
      </c>
      <c r="C12" s="9">
        <v>1712.31</v>
      </c>
      <c r="D12" s="8">
        <v>44659</v>
      </c>
      <c r="E12" s="6" t="s">
        <v>14</v>
      </c>
      <c r="F12" s="6" t="s">
        <v>617</v>
      </c>
    </row>
    <row r="13" spans="1:6" ht="15.75">
      <c r="A13" s="2" t="s">
        <v>2016</v>
      </c>
      <c r="B13" s="6" t="s">
        <v>1716</v>
      </c>
      <c r="C13" s="9">
        <v>121</v>
      </c>
      <c r="D13" s="8">
        <v>44659</v>
      </c>
      <c r="E13" s="6" t="s">
        <v>15</v>
      </c>
      <c r="F13" s="6" t="s">
        <v>619</v>
      </c>
    </row>
    <row r="14" spans="1:6" ht="15.75">
      <c r="A14" s="2" t="s">
        <v>2169</v>
      </c>
      <c r="B14" s="6" t="s">
        <v>1719</v>
      </c>
      <c r="C14" s="9">
        <v>1058.75</v>
      </c>
      <c r="D14" s="8">
        <v>44659</v>
      </c>
      <c r="E14" s="6" t="s">
        <v>16</v>
      </c>
      <c r="F14" s="6" t="s">
        <v>93</v>
      </c>
    </row>
    <row r="15" spans="1:6" ht="15.75">
      <c r="A15" s="2" t="s">
        <v>2085</v>
      </c>
      <c r="B15" s="6" t="s">
        <v>1720</v>
      </c>
      <c r="C15" s="9">
        <v>946.16</v>
      </c>
      <c r="D15" s="8">
        <v>44659</v>
      </c>
      <c r="E15" s="6" t="s">
        <v>16</v>
      </c>
      <c r="F15" s="6" t="s">
        <v>93</v>
      </c>
    </row>
    <row r="16" spans="1:6" ht="15.75">
      <c r="A16" s="2" t="s">
        <v>2126</v>
      </c>
      <c r="B16" s="6" t="s">
        <v>1721</v>
      </c>
      <c r="C16" s="9">
        <v>6690</v>
      </c>
      <c r="D16" s="8">
        <v>44659</v>
      </c>
      <c r="E16" s="6" t="s">
        <v>16</v>
      </c>
      <c r="F16" s="6" t="s">
        <v>93</v>
      </c>
    </row>
    <row r="17" spans="1:6" ht="15.75">
      <c r="A17" s="2" t="s">
        <v>2085</v>
      </c>
      <c r="B17" s="6" t="s">
        <v>1722</v>
      </c>
      <c r="C17" s="9">
        <v>496.1</v>
      </c>
      <c r="D17" s="8">
        <v>44659</v>
      </c>
      <c r="E17" s="6" t="s">
        <v>16</v>
      </c>
      <c r="F17" s="6" t="s">
        <v>93</v>
      </c>
    </row>
    <row r="18" spans="1:6" ht="15.75">
      <c r="A18" s="2" t="s">
        <v>2170</v>
      </c>
      <c r="B18" s="6" t="s">
        <v>1735</v>
      </c>
      <c r="C18" s="9">
        <v>1500</v>
      </c>
      <c r="D18" s="8">
        <v>44659</v>
      </c>
      <c r="E18" s="6" t="s">
        <v>19</v>
      </c>
      <c r="F18" s="6" t="s">
        <v>20</v>
      </c>
    </row>
    <row r="19" spans="1:6" ht="15.75">
      <c r="A19" s="2" t="s">
        <v>2171</v>
      </c>
      <c r="B19" s="6" t="s">
        <v>1736</v>
      </c>
      <c r="C19" s="9">
        <v>121</v>
      </c>
      <c r="D19" s="8">
        <v>44659</v>
      </c>
      <c r="E19" s="6" t="s">
        <v>19</v>
      </c>
      <c r="F19" s="6" t="s">
        <v>20</v>
      </c>
    </row>
    <row r="20" spans="1:6" ht="15.75">
      <c r="A20" s="2" t="s">
        <v>2172</v>
      </c>
      <c r="B20" s="6" t="s">
        <v>1737</v>
      </c>
      <c r="C20" s="9">
        <v>960</v>
      </c>
      <c r="D20" s="8">
        <v>44659</v>
      </c>
      <c r="E20" s="6" t="s">
        <v>19</v>
      </c>
      <c r="F20" s="6" t="s">
        <v>20</v>
      </c>
    </row>
    <row r="21" spans="1:6" ht="15.75">
      <c r="A21" s="2" t="s">
        <v>2022</v>
      </c>
      <c r="B21" s="6" t="s">
        <v>1751</v>
      </c>
      <c r="C21" s="9">
        <v>80.2</v>
      </c>
      <c r="D21" s="8">
        <v>44659</v>
      </c>
      <c r="E21" s="6" t="s">
        <v>23</v>
      </c>
      <c r="F21" s="6" t="s">
        <v>24</v>
      </c>
    </row>
    <row r="22" spans="1:6" ht="15.75">
      <c r="A22" s="2" t="s">
        <v>2173</v>
      </c>
      <c r="B22" s="6" t="s">
        <v>1752</v>
      </c>
      <c r="C22" s="9">
        <v>163.41</v>
      </c>
      <c r="D22" s="8">
        <v>44659</v>
      </c>
      <c r="E22" s="6" t="s">
        <v>23</v>
      </c>
      <c r="F22" s="6" t="s">
        <v>24</v>
      </c>
    </row>
    <row r="23" spans="1:6" ht="15.75">
      <c r="A23" s="2" t="s">
        <v>2174</v>
      </c>
      <c r="B23" s="6" t="s">
        <v>1753</v>
      </c>
      <c r="C23" s="9">
        <v>88</v>
      </c>
      <c r="D23" s="8">
        <v>44659</v>
      </c>
      <c r="E23" s="6" t="s">
        <v>23</v>
      </c>
      <c r="F23" s="6" t="s">
        <v>24</v>
      </c>
    </row>
    <row r="24" spans="1:6" ht="15.75">
      <c r="A24" s="2" t="s">
        <v>2095</v>
      </c>
      <c r="B24" s="6" t="s">
        <v>1754</v>
      </c>
      <c r="C24" s="9">
        <v>44.9</v>
      </c>
      <c r="D24" s="8">
        <v>44659</v>
      </c>
      <c r="E24" s="6" t="s">
        <v>23</v>
      </c>
      <c r="F24" s="6" t="s">
        <v>24</v>
      </c>
    </row>
    <row r="25" spans="1:6" ht="15.75">
      <c r="A25" s="2" t="s">
        <v>2105</v>
      </c>
      <c r="B25" s="6" t="s">
        <v>1755</v>
      </c>
      <c r="C25" s="9">
        <v>62.95</v>
      </c>
      <c r="D25" s="8">
        <v>44659</v>
      </c>
      <c r="E25" s="6" t="s">
        <v>23</v>
      </c>
      <c r="F25" s="6" t="s">
        <v>24</v>
      </c>
    </row>
    <row r="26" spans="1:6" ht="15.75">
      <c r="A26" s="2" t="s">
        <v>2115</v>
      </c>
      <c r="B26" s="6" t="s">
        <v>1766</v>
      </c>
      <c r="C26" s="9">
        <v>88.75</v>
      </c>
      <c r="D26" s="8">
        <v>44659</v>
      </c>
      <c r="E26" s="6" t="s">
        <v>26</v>
      </c>
      <c r="F26" s="6" t="s">
        <v>624</v>
      </c>
    </row>
    <row r="27" spans="1:6" ht="15.75">
      <c r="A27" s="2" t="s">
        <v>2023</v>
      </c>
      <c r="B27" s="6" t="s">
        <v>1770</v>
      </c>
      <c r="C27" s="9">
        <v>91.67</v>
      </c>
      <c r="D27" s="8">
        <v>44659</v>
      </c>
      <c r="E27" s="6" t="s">
        <v>27</v>
      </c>
      <c r="F27" s="6" t="s">
        <v>28</v>
      </c>
    </row>
    <row r="28" spans="1:6" ht="15.75">
      <c r="A28" s="2" t="s">
        <v>2106</v>
      </c>
      <c r="B28" s="6" t="s">
        <v>1771</v>
      </c>
      <c r="C28" s="9">
        <v>174.63</v>
      </c>
      <c r="D28" s="8">
        <v>44659</v>
      </c>
      <c r="E28" s="6" t="s">
        <v>27</v>
      </c>
      <c r="F28" s="6" t="s">
        <v>28</v>
      </c>
    </row>
    <row r="29" spans="1:6" ht="15.75">
      <c r="A29" s="2" t="s">
        <v>2023</v>
      </c>
      <c r="B29" s="6" t="s">
        <v>1772</v>
      </c>
      <c r="C29" s="9">
        <v>137.03</v>
      </c>
      <c r="D29" s="8">
        <v>44659</v>
      </c>
      <c r="E29" s="6" t="s">
        <v>27</v>
      </c>
      <c r="F29" s="6" t="s">
        <v>28</v>
      </c>
    </row>
    <row r="30" spans="1:6" ht="15.75">
      <c r="A30" s="2" t="s">
        <v>2175</v>
      </c>
      <c r="B30" s="6" t="s">
        <v>1767</v>
      </c>
      <c r="C30" s="9">
        <v>5.19</v>
      </c>
      <c r="D30" s="8">
        <v>44662</v>
      </c>
      <c r="E30" s="6" t="s">
        <v>26</v>
      </c>
      <c r="F30" s="6" t="s">
        <v>624</v>
      </c>
    </row>
    <row r="31" spans="1:6" ht="15.75">
      <c r="A31" s="2" t="s">
        <v>2176</v>
      </c>
      <c r="B31" s="6" t="s">
        <v>1756</v>
      </c>
      <c r="C31" s="9">
        <v>129</v>
      </c>
      <c r="D31" s="8">
        <v>44670</v>
      </c>
      <c r="E31" s="6" t="s">
        <v>23</v>
      </c>
      <c r="F31" s="6" t="s">
        <v>24</v>
      </c>
    </row>
    <row r="32" spans="1:6" ht="15.75">
      <c r="A32" s="2" t="s">
        <v>2176</v>
      </c>
      <c r="B32" s="6" t="s">
        <v>1757</v>
      </c>
      <c r="C32" s="9">
        <v>36</v>
      </c>
      <c r="D32" s="8">
        <v>44670</v>
      </c>
      <c r="E32" s="6" t="s">
        <v>23</v>
      </c>
      <c r="F32" s="6" t="s">
        <v>24</v>
      </c>
    </row>
    <row r="33" spans="1:6" ht="15.75">
      <c r="A33" s="2" t="s">
        <v>2117</v>
      </c>
      <c r="B33" s="6" t="s">
        <v>1768</v>
      </c>
      <c r="C33" s="9">
        <v>7.9</v>
      </c>
      <c r="D33" s="8">
        <v>44670</v>
      </c>
      <c r="E33" s="6" t="s">
        <v>26</v>
      </c>
      <c r="F33" s="6" t="s">
        <v>624</v>
      </c>
    </row>
    <row r="34" spans="1:6" ht="15.75">
      <c r="A34" s="2" t="s">
        <v>2105</v>
      </c>
      <c r="B34" s="6" t="s">
        <v>1758</v>
      </c>
      <c r="C34" s="9">
        <v>131.65</v>
      </c>
      <c r="D34" s="8">
        <v>44673</v>
      </c>
      <c r="E34" s="6" t="s">
        <v>23</v>
      </c>
      <c r="F34" s="6" t="s">
        <v>24</v>
      </c>
    </row>
    <row r="35" spans="1:6" ht="15.75">
      <c r="A35" s="2" t="s">
        <v>2177</v>
      </c>
      <c r="B35" s="6" t="s">
        <v>1759</v>
      </c>
      <c r="C35" s="9">
        <v>131.65</v>
      </c>
      <c r="D35" s="8">
        <v>44673</v>
      </c>
      <c r="E35" s="6" t="s">
        <v>23</v>
      </c>
      <c r="F35" s="6" t="s">
        <v>24</v>
      </c>
    </row>
    <row r="36" spans="1:6" ht="15.75">
      <c r="A36" s="2" t="s">
        <v>2177</v>
      </c>
      <c r="B36" s="6" t="s">
        <v>1760</v>
      </c>
      <c r="C36" s="9">
        <v>195.13</v>
      </c>
      <c r="D36" s="8">
        <v>44673</v>
      </c>
      <c r="E36" s="6" t="s">
        <v>23</v>
      </c>
      <c r="F36" s="6" t="s">
        <v>24</v>
      </c>
    </row>
    <row r="37" spans="1:6" ht="15.75">
      <c r="A37" s="2" t="s">
        <v>2178</v>
      </c>
      <c r="B37" s="6" t="s">
        <v>1684</v>
      </c>
      <c r="C37" s="9">
        <v>41.94</v>
      </c>
      <c r="D37" s="8">
        <v>44677</v>
      </c>
      <c r="E37" s="6" t="s">
        <v>6</v>
      </c>
      <c r="F37" s="6" t="s">
        <v>7</v>
      </c>
    </row>
    <row r="38" spans="1:6" ht="15.75">
      <c r="A38" s="2" t="s">
        <v>2179</v>
      </c>
      <c r="B38" s="6" t="s">
        <v>1685</v>
      </c>
      <c r="C38" s="9">
        <v>140.13</v>
      </c>
      <c r="D38" s="8">
        <v>44678</v>
      </c>
      <c r="E38" s="6" t="s">
        <v>6</v>
      </c>
      <c r="F38" s="6" t="s">
        <v>7</v>
      </c>
    </row>
    <row r="39" spans="1:6" ht="15.75">
      <c r="A39" s="2" t="s">
        <v>2180</v>
      </c>
      <c r="B39" s="6" t="s">
        <v>1686</v>
      </c>
      <c r="C39" s="9">
        <v>101.31</v>
      </c>
      <c r="D39" s="8">
        <v>44678</v>
      </c>
      <c r="E39" s="6" t="s">
        <v>6</v>
      </c>
      <c r="F39" s="6" t="s">
        <v>7</v>
      </c>
    </row>
    <row r="40" spans="1:6" ht="15.75">
      <c r="A40" s="2" t="s">
        <v>2019</v>
      </c>
      <c r="B40" s="6" t="s">
        <v>1687</v>
      </c>
      <c r="C40" s="9">
        <v>222.25</v>
      </c>
      <c r="D40" s="8">
        <v>44678</v>
      </c>
      <c r="E40" s="6" t="s">
        <v>6</v>
      </c>
      <c r="F40" s="6" t="s">
        <v>7</v>
      </c>
    </row>
    <row r="41" spans="1:6" ht="15.75">
      <c r="A41" s="2" t="s">
        <v>2075</v>
      </c>
      <c r="B41" s="6" t="s">
        <v>1691</v>
      </c>
      <c r="C41" s="9">
        <v>325</v>
      </c>
      <c r="D41" s="8">
        <v>44678</v>
      </c>
      <c r="E41" s="6" t="s">
        <v>31</v>
      </c>
      <c r="F41" s="6" t="s">
        <v>612</v>
      </c>
    </row>
    <row r="42" spans="1:6" ht="15.75">
      <c r="A42" s="2" t="s">
        <v>2181</v>
      </c>
      <c r="B42" s="6" t="s">
        <v>1692</v>
      </c>
      <c r="C42" s="9">
        <v>6897.2</v>
      </c>
      <c r="D42" s="8">
        <v>44678</v>
      </c>
      <c r="E42" s="6" t="s">
        <v>31</v>
      </c>
      <c r="F42" s="6" t="s">
        <v>612</v>
      </c>
    </row>
    <row r="43" spans="1:6" ht="15.75">
      <c r="A43" s="2" t="s">
        <v>2182</v>
      </c>
      <c r="B43" s="6" t="s">
        <v>1693</v>
      </c>
      <c r="C43" s="9">
        <v>225.39</v>
      </c>
      <c r="D43" s="8">
        <v>44678</v>
      </c>
      <c r="E43" s="6" t="s">
        <v>44</v>
      </c>
      <c r="F43" s="6" t="s">
        <v>614</v>
      </c>
    </row>
    <row r="44" spans="1:6" ht="15.75">
      <c r="A44" s="2" t="s">
        <v>2077</v>
      </c>
      <c r="B44" s="6" t="s">
        <v>1697</v>
      </c>
      <c r="C44" s="9">
        <v>233.53</v>
      </c>
      <c r="D44" s="8">
        <v>44678</v>
      </c>
      <c r="E44" s="6" t="s">
        <v>9</v>
      </c>
      <c r="F44" s="6" t="s">
        <v>10</v>
      </c>
    </row>
    <row r="45" spans="1:6" ht="15.75">
      <c r="A45" s="2" t="s">
        <v>2118</v>
      </c>
      <c r="B45" s="6" t="s">
        <v>1698</v>
      </c>
      <c r="C45" s="9">
        <v>2178</v>
      </c>
      <c r="D45" s="8">
        <v>44678</v>
      </c>
      <c r="E45" s="6" t="s">
        <v>9</v>
      </c>
      <c r="F45" s="6" t="s">
        <v>10</v>
      </c>
    </row>
    <row r="46" spans="1:6" ht="15.75">
      <c r="A46" s="2" t="s">
        <v>2183</v>
      </c>
      <c r="B46" s="6" t="s">
        <v>1699</v>
      </c>
      <c r="C46" s="9">
        <v>426.2</v>
      </c>
      <c r="D46" s="8">
        <v>44678</v>
      </c>
      <c r="E46" s="6" t="s">
        <v>9</v>
      </c>
      <c r="F46" s="6" t="s">
        <v>10</v>
      </c>
    </row>
    <row r="47" spans="1:6" ht="15.75">
      <c r="A47" s="2" t="s">
        <v>2109</v>
      </c>
      <c r="B47" s="6" t="s">
        <v>1703</v>
      </c>
      <c r="C47" s="9">
        <v>1464.1</v>
      </c>
      <c r="D47" s="8">
        <v>44678</v>
      </c>
      <c r="E47" s="6" t="s">
        <v>32</v>
      </c>
      <c r="F47" s="6" t="s">
        <v>615</v>
      </c>
    </row>
    <row r="48" spans="1:6" ht="15.75">
      <c r="A48" s="2" t="s">
        <v>2184</v>
      </c>
      <c r="B48" s="6" t="s">
        <v>1707</v>
      </c>
      <c r="C48" s="9">
        <v>2603.92</v>
      </c>
      <c r="D48" s="8">
        <v>44678</v>
      </c>
      <c r="E48" s="6" t="s">
        <v>11</v>
      </c>
      <c r="F48" s="6" t="s">
        <v>90</v>
      </c>
    </row>
    <row r="49" spans="1:6" ht="15.75">
      <c r="A49" s="2" t="s">
        <v>2038</v>
      </c>
      <c r="B49" s="6" t="s">
        <v>1708</v>
      </c>
      <c r="C49" s="9">
        <v>847</v>
      </c>
      <c r="D49" s="8">
        <v>44678</v>
      </c>
      <c r="E49" s="6" t="s">
        <v>11</v>
      </c>
      <c r="F49" s="6" t="s">
        <v>90</v>
      </c>
    </row>
    <row r="50" spans="1:6" ht="15.75">
      <c r="A50" s="2" t="s">
        <v>2041</v>
      </c>
      <c r="B50" s="6" t="s">
        <v>1709</v>
      </c>
      <c r="C50" s="9">
        <v>713.9</v>
      </c>
      <c r="D50" s="8">
        <v>44678</v>
      </c>
      <c r="E50" s="6" t="s">
        <v>11</v>
      </c>
      <c r="F50" s="6" t="s">
        <v>90</v>
      </c>
    </row>
    <row r="51" spans="1:6" ht="15.75">
      <c r="A51" s="2" t="s">
        <v>2037</v>
      </c>
      <c r="B51" s="6" t="s">
        <v>1710</v>
      </c>
      <c r="C51" s="9">
        <v>2020.7</v>
      </c>
      <c r="D51" s="8">
        <v>44678</v>
      </c>
      <c r="E51" s="6" t="s">
        <v>11</v>
      </c>
      <c r="F51" s="6" t="s">
        <v>90</v>
      </c>
    </row>
    <row r="52" spans="1:6" ht="15.75">
      <c r="A52" s="2" t="s">
        <v>2185</v>
      </c>
      <c r="B52" s="6" t="s">
        <v>1711</v>
      </c>
      <c r="C52" s="9">
        <v>250</v>
      </c>
      <c r="D52" s="8">
        <v>44678</v>
      </c>
      <c r="E52" s="6" t="s">
        <v>11</v>
      </c>
      <c r="F52" s="6" t="s">
        <v>90</v>
      </c>
    </row>
    <row r="53" spans="1:6" ht="15.75">
      <c r="A53" s="2" t="s">
        <v>2186</v>
      </c>
      <c r="B53" s="6" t="s">
        <v>1712</v>
      </c>
      <c r="C53" s="9">
        <v>481.08</v>
      </c>
      <c r="D53" s="8">
        <v>44678</v>
      </c>
      <c r="E53" s="6" t="s">
        <v>48</v>
      </c>
      <c r="F53" s="6" t="s">
        <v>91</v>
      </c>
    </row>
    <row r="54" spans="1:6" ht="15.75">
      <c r="A54" s="2" t="s">
        <v>2110</v>
      </c>
      <c r="B54" s="6" t="s">
        <v>1715</v>
      </c>
      <c r="C54" s="9">
        <v>27.87</v>
      </c>
      <c r="D54" s="8">
        <v>44678</v>
      </c>
      <c r="E54" s="6" t="s">
        <v>14</v>
      </c>
      <c r="F54" s="6" t="s">
        <v>617</v>
      </c>
    </row>
    <row r="55" spans="1:6" ht="15.75">
      <c r="A55" s="2" t="s">
        <v>2169</v>
      </c>
      <c r="B55" s="6" t="s">
        <v>1723</v>
      </c>
      <c r="C55" s="9">
        <v>635.25</v>
      </c>
      <c r="D55" s="8">
        <v>44678</v>
      </c>
      <c r="E55" s="6" t="s">
        <v>16</v>
      </c>
      <c r="F55" s="6" t="s">
        <v>93</v>
      </c>
    </row>
    <row r="56" spans="1:6" ht="15.75">
      <c r="A56" s="2" t="s">
        <v>2187</v>
      </c>
      <c r="B56" s="6" t="s">
        <v>1724</v>
      </c>
      <c r="C56" s="9">
        <v>87.27</v>
      </c>
      <c r="D56" s="8">
        <v>44678</v>
      </c>
      <c r="E56" s="6" t="s">
        <v>16</v>
      </c>
      <c r="F56" s="6" t="s">
        <v>93</v>
      </c>
    </row>
    <row r="57" spans="1:6" ht="15.75">
      <c r="A57" s="2" t="s">
        <v>2052</v>
      </c>
      <c r="B57" s="6" t="s">
        <v>1725</v>
      </c>
      <c r="C57" s="9">
        <v>423.5</v>
      </c>
      <c r="D57" s="8">
        <v>44678</v>
      </c>
      <c r="E57" s="6" t="s">
        <v>16</v>
      </c>
      <c r="F57" s="6" t="s">
        <v>93</v>
      </c>
    </row>
    <row r="58" spans="1:6" ht="15.75">
      <c r="A58" s="2" t="s">
        <v>2188</v>
      </c>
      <c r="B58" s="6" t="s">
        <v>1726</v>
      </c>
      <c r="C58" s="9">
        <v>755.04</v>
      </c>
      <c r="D58" s="8">
        <v>44678</v>
      </c>
      <c r="E58" s="6" t="s">
        <v>16</v>
      </c>
      <c r="F58" s="6" t="s">
        <v>93</v>
      </c>
    </row>
    <row r="59" spans="1:6" ht="15.75">
      <c r="A59" s="2" t="s">
        <v>2055</v>
      </c>
      <c r="B59" s="6" t="s">
        <v>1727</v>
      </c>
      <c r="C59" s="9">
        <v>423.5</v>
      </c>
      <c r="D59" s="8">
        <v>44678</v>
      </c>
      <c r="E59" s="6" t="s">
        <v>16</v>
      </c>
      <c r="F59" s="6" t="s">
        <v>93</v>
      </c>
    </row>
    <row r="60" spans="1:6" ht="15.75">
      <c r="A60" s="2" t="s">
        <v>2101</v>
      </c>
      <c r="B60" s="6" t="s">
        <v>1728</v>
      </c>
      <c r="C60" s="9">
        <v>1815</v>
      </c>
      <c r="D60" s="8">
        <v>44678</v>
      </c>
      <c r="E60" s="6" t="s">
        <v>16</v>
      </c>
      <c r="F60" s="6" t="s">
        <v>93</v>
      </c>
    </row>
    <row r="61" spans="1:6" ht="15.75">
      <c r="A61" s="2" t="s">
        <v>2069</v>
      </c>
      <c r="B61" s="6" t="s">
        <v>1729</v>
      </c>
      <c r="C61" s="9">
        <v>797.5</v>
      </c>
      <c r="D61" s="8">
        <v>44678</v>
      </c>
      <c r="E61" s="6" t="s">
        <v>16</v>
      </c>
      <c r="F61" s="6" t="s">
        <v>93</v>
      </c>
    </row>
    <row r="62" spans="1:6" ht="15.75">
      <c r="A62" s="2" t="s">
        <v>2189</v>
      </c>
      <c r="B62" s="6" t="s">
        <v>1733</v>
      </c>
      <c r="C62" s="9">
        <v>1351</v>
      </c>
      <c r="D62" s="8">
        <v>44678</v>
      </c>
      <c r="E62" s="6" t="s">
        <v>17</v>
      </c>
      <c r="F62" s="6" t="s">
        <v>18</v>
      </c>
    </row>
    <row r="63" spans="1:6" ht="15.75">
      <c r="A63" s="2" t="s">
        <v>2190</v>
      </c>
      <c r="B63" s="6" t="s">
        <v>1734</v>
      </c>
      <c r="C63" s="9">
        <v>900</v>
      </c>
      <c r="D63" s="8">
        <v>44678</v>
      </c>
      <c r="E63" s="6" t="s">
        <v>17</v>
      </c>
      <c r="F63" s="6" t="s">
        <v>18</v>
      </c>
    </row>
    <row r="64" spans="1:6" ht="15.75">
      <c r="A64" s="2" t="s">
        <v>2191</v>
      </c>
      <c r="B64" s="6" t="s">
        <v>1738</v>
      </c>
      <c r="C64" s="9">
        <v>500</v>
      </c>
      <c r="D64" s="8">
        <v>44678</v>
      </c>
      <c r="E64" s="6" t="s">
        <v>19</v>
      </c>
      <c r="F64" s="6" t="s">
        <v>20</v>
      </c>
    </row>
    <row r="65" spans="1:6" ht="15.75">
      <c r="A65" s="2" t="s">
        <v>2192</v>
      </c>
      <c r="B65" s="6" t="s">
        <v>1739</v>
      </c>
      <c r="C65" s="9">
        <v>500</v>
      </c>
      <c r="D65" s="8">
        <v>44678</v>
      </c>
      <c r="E65" s="6" t="s">
        <v>19</v>
      </c>
      <c r="F65" s="6" t="s">
        <v>20</v>
      </c>
    </row>
    <row r="66" spans="1:6" ht="15.75">
      <c r="A66" s="2" t="s">
        <v>2193</v>
      </c>
      <c r="B66" s="6" t="s">
        <v>1740</v>
      </c>
      <c r="C66" s="9">
        <v>3630</v>
      </c>
      <c r="D66" s="8">
        <v>44678</v>
      </c>
      <c r="E66" s="6" t="s">
        <v>19</v>
      </c>
      <c r="F66" s="6" t="s">
        <v>20</v>
      </c>
    </row>
    <row r="67" spans="1:6" ht="15.75">
      <c r="A67" s="2" t="s">
        <v>2194</v>
      </c>
      <c r="B67" s="6" t="s">
        <v>1741</v>
      </c>
      <c r="C67" s="9">
        <v>500</v>
      </c>
      <c r="D67" s="8">
        <v>44678</v>
      </c>
      <c r="E67" s="6" t="s">
        <v>19</v>
      </c>
      <c r="F67" s="6" t="s">
        <v>20</v>
      </c>
    </row>
    <row r="68" spans="1:6" ht="15.75">
      <c r="A68" s="2" t="s">
        <v>2057</v>
      </c>
      <c r="B68" s="6" t="s">
        <v>1742</v>
      </c>
      <c r="C68" s="9">
        <v>605</v>
      </c>
      <c r="D68" s="8">
        <v>44678</v>
      </c>
      <c r="E68" s="6" t="s">
        <v>19</v>
      </c>
      <c r="F68" s="6" t="s">
        <v>20</v>
      </c>
    </row>
    <row r="69" spans="1:6" ht="15.75">
      <c r="A69" s="2" t="s">
        <v>2195</v>
      </c>
      <c r="B69" s="6" t="s">
        <v>1744</v>
      </c>
      <c r="C69" s="9">
        <v>9219.79</v>
      </c>
      <c r="D69" s="8">
        <v>44678</v>
      </c>
      <c r="E69" s="6" t="s">
        <v>33</v>
      </c>
      <c r="F69" s="6" t="s">
        <v>94</v>
      </c>
    </row>
    <row r="70" spans="1:6" ht="15.75">
      <c r="A70" s="2" t="s">
        <v>2061</v>
      </c>
      <c r="B70" s="6" t="s">
        <v>1745</v>
      </c>
      <c r="C70" s="9">
        <v>324.45</v>
      </c>
      <c r="D70" s="8">
        <v>44678</v>
      </c>
      <c r="E70" s="6" t="s">
        <v>33</v>
      </c>
      <c r="F70" s="6" t="s">
        <v>94</v>
      </c>
    </row>
    <row r="71" spans="1:6" ht="15.75">
      <c r="A71" s="2" t="s">
        <v>2114</v>
      </c>
      <c r="B71" s="6" t="s">
        <v>1747</v>
      </c>
      <c r="C71" s="9">
        <v>226.63</v>
      </c>
      <c r="D71" s="8">
        <v>44678</v>
      </c>
      <c r="E71" s="6" t="s">
        <v>22</v>
      </c>
      <c r="F71" s="6" t="s">
        <v>54</v>
      </c>
    </row>
    <row r="72" spans="1:6" ht="15.75">
      <c r="A72" s="2" t="s">
        <v>2093</v>
      </c>
      <c r="B72" s="6" t="s">
        <v>1748</v>
      </c>
      <c r="C72" s="9">
        <v>1573.25</v>
      </c>
      <c r="D72" s="8">
        <v>44678</v>
      </c>
      <c r="E72" s="6" t="s">
        <v>22</v>
      </c>
      <c r="F72" s="6" t="s">
        <v>54</v>
      </c>
    </row>
    <row r="73" spans="1:6" ht="15.75">
      <c r="A73" s="2" t="s">
        <v>2093</v>
      </c>
      <c r="B73" s="6" t="s">
        <v>1749</v>
      </c>
      <c r="C73" s="9">
        <v>193.6</v>
      </c>
      <c r="D73" s="8">
        <v>44678</v>
      </c>
      <c r="E73" s="6" t="s">
        <v>22</v>
      </c>
      <c r="F73" s="6" t="s">
        <v>54</v>
      </c>
    </row>
    <row r="74" spans="1:6" ht="15.75">
      <c r="A74" s="2" t="s">
        <v>2113</v>
      </c>
      <c r="B74" s="6" t="s">
        <v>1750</v>
      </c>
      <c r="C74" s="9">
        <v>544.5</v>
      </c>
      <c r="D74" s="8">
        <v>44678</v>
      </c>
      <c r="E74" s="6" t="s">
        <v>22</v>
      </c>
      <c r="F74" s="6" t="s">
        <v>54</v>
      </c>
    </row>
    <row r="75" spans="1:6" ht="15.75">
      <c r="A75" s="2" t="s">
        <v>2174</v>
      </c>
      <c r="B75" s="6" t="s">
        <v>1761</v>
      </c>
      <c r="C75" s="9">
        <v>132</v>
      </c>
      <c r="D75" s="8">
        <v>44678</v>
      </c>
      <c r="E75" s="6" t="s">
        <v>23</v>
      </c>
      <c r="F75" s="6" t="s">
        <v>24</v>
      </c>
    </row>
    <row r="76" spans="1:6" ht="15.75">
      <c r="A76" s="2" t="s">
        <v>2064</v>
      </c>
      <c r="B76" s="6" t="s">
        <v>1765</v>
      </c>
      <c r="C76" s="9">
        <v>617.01</v>
      </c>
      <c r="D76" s="8">
        <v>44678</v>
      </c>
      <c r="E76" s="6" t="s">
        <v>25</v>
      </c>
      <c r="F76" s="6" t="s">
        <v>622</v>
      </c>
    </row>
    <row r="77" spans="1:6" ht="15.75">
      <c r="A77" s="2" t="s">
        <v>2023</v>
      </c>
      <c r="B77" s="6" t="s">
        <v>1773</v>
      </c>
      <c r="C77" s="9">
        <v>288.53</v>
      </c>
      <c r="D77" s="8">
        <v>44678</v>
      </c>
      <c r="E77" s="6" t="s">
        <v>27</v>
      </c>
      <c r="F77" s="6" t="s">
        <v>28</v>
      </c>
    </row>
    <row r="78" spans="1:6" ht="15.75">
      <c r="A78" s="2" t="s">
        <v>2023</v>
      </c>
      <c r="B78" s="6" t="s">
        <v>1774</v>
      </c>
      <c r="C78" s="9">
        <v>243.13</v>
      </c>
      <c r="D78" s="8">
        <v>44678</v>
      </c>
      <c r="E78" s="6" t="s">
        <v>27</v>
      </c>
      <c r="F78" s="6" t="s">
        <v>28</v>
      </c>
    </row>
    <row r="79" spans="1:6" ht="15.75">
      <c r="A79" s="2" t="s">
        <v>2023</v>
      </c>
      <c r="B79" s="6" t="s">
        <v>1775</v>
      </c>
      <c r="C79" s="9">
        <v>813.93</v>
      </c>
      <c r="D79" s="8">
        <v>44678</v>
      </c>
      <c r="E79" s="6" t="s">
        <v>27</v>
      </c>
      <c r="F79" s="6" t="s">
        <v>28</v>
      </c>
    </row>
    <row r="80" spans="1:6" ht="15.75">
      <c r="A80" s="2" t="s">
        <v>2023</v>
      </c>
      <c r="B80" s="6" t="s">
        <v>1776</v>
      </c>
      <c r="C80" s="9">
        <v>374.83</v>
      </c>
      <c r="D80" s="8">
        <v>44678</v>
      </c>
      <c r="E80" s="6" t="s">
        <v>27</v>
      </c>
      <c r="F80" s="6" t="s">
        <v>28</v>
      </c>
    </row>
    <row r="81" spans="1:6" ht="15.75">
      <c r="A81" s="2" t="s">
        <v>2023</v>
      </c>
      <c r="B81" s="6" t="s">
        <v>1777</v>
      </c>
      <c r="C81" s="9">
        <v>281.84</v>
      </c>
      <c r="D81" s="8">
        <v>44678</v>
      </c>
      <c r="E81" s="6" t="s">
        <v>27</v>
      </c>
      <c r="F81" s="6" t="s">
        <v>28</v>
      </c>
    </row>
    <row r="82" spans="1:6" ht="15.75">
      <c r="A82" s="2" t="s">
        <v>2023</v>
      </c>
      <c r="B82" s="6" t="s">
        <v>1778</v>
      </c>
      <c r="C82" s="9">
        <v>287.65</v>
      </c>
      <c r="D82" s="8">
        <v>44678</v>
      </c>
      <c r="E82" s="6" t="s">
        <v>27</v>
      </c>
      <c r="F82" s="6" t="s">
        <v>28</v>
      </c>
    </row>
    <row r="83" spans="1:6" ht="15.75">
      <c r="A83" s="2" t="s">
        <v>2196</v>
      </c>
      <c r="B83" s="6" t="s">
        <v>1700</v>
      </c>
      <c r="C83" s="9">
        <v>4945.27</v>
      </c>
      <c r="D83" s="8">
        <v>44679</v>
      </c>
      <c r="E83" s="6" t="s">
        <v>9</v>
      </c>
      <c r="F83" s="6" t="s">
        <v>10</v>
      </c>
    </row>
    <row r="84" spans="1:6" ht="15.75">
      <c r="A84" s="2" t="s">
        <v>2196</v>
      </c>
      <c r="B84" s="6" t="s">
        <v>1701</v>
      </c>
      <c r="C84" s="9">
        <v>1845.25</v>
      </c>
      <c r="D84" s="8">
        <v>44679</v>
      </c>
      <c r="E84" s="6" t="s">
        <v>9</v>
      </c>
      <c r="F84" s="6" t="s">
        <v>10</v>
      </c>
    </row>
    <row r="85" spans="1:6" ht="15.75">
      <c r="A85" s="2" t="s">
        <v>2197</v>
      </c>
      <c r="B85" s="6" t="s">
        <v>1702</v>
      </c>
      <c r="C85" s="9">
        <v>10848.3</v>
      </c>
      <c r="D85" s="8">
        <v>44679</v>
      </c>
      <c r="E85" s="6" t="s">
        <v>9</v>
      </c>
      <c r="F85" s="6" t="s">
        <v>10</v>
      </c>
    </row>
    <row r="86" spans="1:6" ht="15.75">
      <c r="A86" s="2" t="s">
        <v>2186</v>
      </c>
      <c r="B86" s="6" t="s">
        <v>1713</v>
      </c>
      <c r="C86" s="9">
        <v>844.87</v>
      </c>
      <c r="D86" s="8">
        <v>44679</v>
      </c>
      <c r="E86" s="6" t="s">
        <v>48</v>
      </c>
      <c r="F86" s="6" t="s">
        <v>91</v>
      </c>
    </row>
    <row r="87" spans="1:6" ht="15.75">
      <c r="A87" s="2" t="s">
        <v>2130</v>
      </c>
      <c r="B87" s="6" t="s">
        <v>1717</v>
      </c>
      <c r="C87" s="9">
        <v>363</v>
      </c>
      <c r="D87" s="8">
        <v>44679</v>
      </c>
      <c r="E87" s="6" t="s">
        <v>55</v>
      </c>
      <c r="F87" s="6" t="s">
        <v>92</v>
      </c>
    </row>
    <row r="88" spans="1:6" ht="15.75">
      <c r="A88" s="2" t="s">
        <v>2049</v>
      </c>
      <c r="B88" s="6" t="s">
        <v>1718</v>
      </c>
      <c r="C88" s="9">
        <v>1160.39</v>
      </c>
      <c r="D88" s="8">
        <v>44679</v>
      </c>
      <c r="E88" s="6" t="s">
        <v>55</v>
      </c>
      <c r="F88" s="6" t="s">
        <v>92</v>
      </c>
    </row>
    <row r="89" spans="1:6" ht="15.75">
      <c r="A89" s="2" t="s">
        <v>2085</v>
      </c>
      <c r="B89" s="6" t="s">
        <v>1730</v>
      </c>
      <c r="C89" s="9">
        <v>1355.44</v>
      </c>
      <c r="D89" s="8">
        <v>44679</v>
      </c>
      <c r="E89" s="6" t="s">
        <v>16</v>
      </c>
      <c r="F89" s="6" t="s">
        <v>93</v>
      </c>
    </row>
    <row r="90" spans="1:6" ht="15.75">
      <c r="A90" s="2" t="s">
        <v>2084</v>
      </c>
      <c r="B90" s="6" t="s">
        <v>1731</v>
      </c>
      <c r="C90" s="9">
        <v>580.8</v>
      </c>
      <c r="D90" s="8">
        <v>44679</v>
      </c>
      <c r="E90" s="6" t="s">
        <v>16</v>
      </c>
      <c r="F90" s="6" t="s">
        <v>93</v>
      </c>
    </row>
    <row r="91" spans="1:6" ht="15.75">
      <c r="A91" s="2" t="s">
        <v>2085</v>
      </c>
      <c r="B91" s="6" t="s">
        <v>1732</v>
      </c>
      <c r="C91" s="9">
        <v>1343.1</v>
      </c>
      <c r="D91" s="8">
        <v>44679</v>
      </c>
      <c r="E91" s="6" t="s">
        <v>16</v>
      </c>
      <c r="F91" s="6" t="s">
        <v>93</v>
      </c>
    </row>
    <row r="92" spans="1:6" ht="15.75">
      <c r="A92" s="2" t="s">
        <v>2198</v>
      </c>
      <c r="B92" s="6" t="s">
        <v>1743</v>
      </c>
      <c r="C92" s="9">
        <v>300</v>
      </c>
      <c r="D92" s="8">
        <v>44679</v>
      </c>
      <c r="E92" s="6" t="s">
        <v>19</v>
      </c>
      <c r="F92" s="6" t="s">
        <v>20</v>
      </c>
    </row>
    <row r="93" spans="1:6" ht="15.75">
      <c r="A93" s="2" t="s">
        <v>2020</v>
      </c>
      <c r="B93" s="6" t="s">
        <v>1746</v>
      </c>
      <c r="C93" s="9">
        <v>27872.98</v>
      </c>
      <c r="D93" s="8">
        <v>44679</v>
      </c>
      <c r="E93" s="6" t="s">
        <v>33</v>
      </c>
      <c r="F93" s="6" t="s">
        <v>94</v>
      </c>
    </row>
    <row r="94" spans="1:6" ht="15.75">
      <c r="A94" s="2" t="s">
        <v>2133</v>
      </c>
      <c r="B94" s="6" t="s">
        <v>1762</v>
      </c>
      <c r="C94" s="9">
        <v>1867.56</v>
      </c>
      <c r="D94" s="8">
        <v>44679</v>
      </c>
      <c r="E94" s="6" t="s">
        <v>43</v>
      </c>
      <c r="F94" s="6" t="s">
        <v>95</v>
      </c>
    </row>
    <row r="95" spans="1:6" ht="15.75">
      <c r="A95" s="2" t="s">
        <v>2132</v>
      </c>
      <c r="B95" s="6" t="s">
        <v>1763</v>
      </c>
      <c r="C95" s="9">
        <v>1817.69</v>
      </c>
      <c r="D95" s="8">
        <v>44679</v>
      </c>
      <c r="E95" s="6" t="s">
        <v>43</v>
      </c>
      <c r="F95" s="6" t="s">
        <v>95</v>
      </c>
    </row>
    <row r="96" spans="1:6" ht="15.75">
      <c r="A96" s="2" t="s">
        <v>2132</v>
      </c>
      <c r="B96" s="6" t="s">
        <v>1764</v>
      </c>
      <c r="C96" s="9">
        <v>112.53</v>
      </c>
      <c r="D96" s="8">
        <v>44679</v>
      </c>
      <c r="E96" s="6" t="s">
        <v>43</v>
      </c>
      <c r="F96" s="6" t="s">
        <v>95</v>
      </c>
    </row>
    <row r="97" spans="1:6" ht="15.75">
      <c r="A97" s="2" t="s">
        <v>2023</v>
      </c>
      <c r="B97" s="6" t="s">
        <v>1779</v>
      </c>
      <c r="C97" s="9">
        <v>132.75</v>
      </c>
      <c r="D97" s="8">
        <v>44679</v>
      </c>
      <c r="E97" s="6" t="s">
        <v>27</v>
      </c>
      <c r="F97" s="6" t="s">
        <v>28</v>
      </c>
    </row>
    <row r="98" spans="1:6" ht="15.75">
      <c r="A98" s="2" t="s">
        <v>2199</v>
      </c>
      <c r="B98" s="6" t="s">
        <v>1780</v>
      </c>
      <c r="C98" s="9">
        <v>10.89</v>
      </c>
      <c r="D98" s="8">
        <v>44679</v>
      </c>
      <c r="E98" s="6" t="s">
        <v>29</v>
      </c>
      <c r="F98" s="6" t="s">
        <v>625</v>
      </c>
    </row>
    <row r="99" spans="1:6" ht="15.75">
      <c r="A99" s="2" t="s">
        <v>2025</v>
      </c>
      <c r="B99" s="6" t="s">
        <v>1781</v>
      </c>
      <c r="C99" s="9">
        <v>26183.4</v>
      </c>
      <c r="D99" s="8">
        <v>44679</v>
      </c>
      <c r="E99" s="6" t="s">
        <v>36</v>
      </c>
      <c r="F99" s="6" t="s">
        <v>626</v>
      </c>
    </row>
    <row r="100" spans="1:6" ht="15.75">
      <c r="A100" s="2" t="s">
        <v>2129</v>
      </c>
      <c r="B100" s="6" t="s">
        <v>1769</v>
      </c>
      <c r="C100" s="9">
        <v>374.4</v>
      </c>
      <c r="D100" s="8">
        <v>44681</v>
      </c>
      <c r="E100" s="6" t="s">
        <v>35</v>
      </c>
      <c r="F100" s="6" t="s">
        <v>96</v>
      </c>
    </row>
    <row r="101" spans="1:6" ht="15.75">
      <c r="A101" s="2" t="s">
        <v>2129</v>
      </c>
      <c r="B101" s="6" t="s">
        <v>1769</v>
      </c>
      <c r="C101" s="9">
        <v>58623.84</v>
      </c>
      <c r="D101" s="8">
        <v>44681</v>
      </c>
      <c r="E101" s="6" t="s">
        <v>85</v>
      </c>
      <c r="F101" s="6" t="s">
        <v>97</v>
      </c>
    </row>
    <row r="102" spans="1:6" ht="15.75">
      <c r="A102" s="2" t="s">
        <v>2129</v>
      </c>
      <c r="B102" s="6" t="s">
        <v>1769</v>
      </c>
      <c r="C102" s="9">
        <v>86087.44</v>
      </c>
      <c r="D102" s="8">
        <v>44681</v>
      </c>
      <c r="E102" s="6" t="s">
        <v>86</v>
      </c>
      <c r="F102" s="6" t="s">
        <v>98</v>
      </c>
    </row>
    <row r="103" spans="1:6" ht="15.75">
      <c r="A103" s="2" t="s">
        <v>2129</v>
      </c>
      <c r="B103" s="6" t="s">
        <v>1769</v>
      </c>
      <c r="C103" s="9">
        <v>13728.1</v>
      </c>
      <c r="D103" s="8">
        <v>44681</v>
      </c>
      <c r="E103" s="6" t="s">
        <v>87</v>
      </c>
      <c r="F103" s="6" t="s">
        <v>99</v>
      </c>
    </row>
    <row r="104" spans="1:6" ht="15.75">
      <c r="A104" s="2" t="s">
        <v>2129</v>
      </c>
      <c r="B104" s="6" t="s">
        <v>1769</v>
      </c>
      <c r="C104" s="9">
        <v>61692.08</v>
      </c>
      <c r="D104" s="8">
        <v>44681</v>
      </c>
      <c r="E104" s="6" t="s">
        <v>88</v>
      </c>
      <c r="F104" s="6" t="s">
        <v>100</v>
      </c>
    </row>
    <row r="105" ht="15.75">
      <c r="D105" s="4"/>
    </row>
    <row r="106" ht="15.75">
      <c r="D106" s="4"/>
    </row>
    <row r="107" ht="15.75">
      <c r="D107" s="4"/>
    </row>
    <row r="108" ht="15.75">
      <c r="D108" s="4"/>
    </row>
    <row r="109" ht="15.75">
      <c r="D109" s="4"/>
    </row>
    <row r="110" ht="15.75">
      <c r="D110" s="4"/>
    </row>
    <row r="111" ht="15.75">
      <c r="D111" s="4"/>
    </row>
    <row r="112" ht="15.75">
      <c r="D112" s="4"/>
    </row>
    <row r="113" ht="15.75">
      <c r="D113" s="4"/>
    </row>
    <row r="114" ht="15.75">
      <c r="D114" s="4"/>
    </row>
    <row r="115" ht="15.75">
      <c r="D115" s="4"/>
    </row>
    <row r="116" ht="15.75">
      <c r="D116" s="4"/>
    </row>
    <row r="117" ht="15.75">
      <c r="D117" s="4"/>
    </row>
    <row r="118" ht="15.75">
      <c r="D118" s="4"/>
    </row>
    <row r="119" ht="15.75">
      <c r="D119" s="4"/>
    </row>
    <row r="120" ht="15.75">
      <c r="D120" s="4"/>
    </row>
    <row r="121" ht="15.75">
      <c r="D121" s="4"/>
    </row>
    <row r="122" ht="15.75">
      <c r="D122" s="4"/>
    </row>
    <row r="123" ht="15.75">
      <c r="D123" s="4"/>
    </row>
    <row r="124" ht="15.75">
      <c r="D124" s="4"/>
    </row>
    <row r="125" ht="15.75">
      <c r="D125" s="4"/>
    </row>
    <row r="126" ht="15.75">
      <c r="D126" s="4"/>
    </row>
    <row r="127" ht="15.75">
      <c r="D127" s="4"/>
    </row>
    <row r="128" ht="15.75">
      <c r="D128" s="4"/>
    </row>
    <row r="129" ht="15.75">
      <c r="D129" s="4"/>
    </row>
    <row r="130" ht="15.75">
      <c r="D130" s="4"/>
    </row>
    <row r="131" ht="15.75">
      <c r="D131" s="4"/>
    </row>
    <row r="132" ht="15.75">
      <c r="D132" s="4"/>
    </row>
    <row r="133" ht="15.75">
      <c r="D133" s="4"/>
    </row>
    <row r="134" ht="15.75">
      <c r="D134" s="4"/>
    </row>
    <row r="135" ht="15.75">
      <c r="D135" s="4"/>
    </row>
    <row r="136" ht="15.75">
      <c r="D136" s="4"/>
    </row>
    <row r="137" ht="15.75">
      <c r="D137" s="4"/>
    </row>
    <row r="138" ht="15.75">
      <c r="D138" s="4"/>
    </row>
    <row r="139" ht="15.75">
      <c r="D139" s="4"/>
    </row>
    <row r="140" ht="15.75">
      <c r="D140" s="4"/>
    </row>
    <row r="141" ht="15.75">
      <c r="D141" s="4"/>
    </row>
    <row r="142" ht="15.75">
      <c r="D142" s="4"/>
    </row>
    <row r="143" ht="15.75">
      <c r="D143" s="4"/>
    </row>
    <row r="144" ht="15.75">
      <c r="D144" s="4"/>
    </row>
    <row r="145" ht="15.75">
      <c r="D145" s="4"/>
    </row>
    <row r="146" ht="15.75">
      <c r="D146" s="4"/>
    </row>
    <row r="147" ht="15.75">
      <c r="D147" s="4"/>
    </row>
    <row r="148" ht="15.75">
      <c r="D148" s="4"/>
    </row>
    <row r="149" ht="15.75">
      <c r="D149" s="4"/>
    </row>
    <row r="150" ht="15.75">
      <c r="D150" s="4"/>
    </row>
    <row r="151" ht="15.75">
      <c r="D151" s="4"/>
    </row>
    <row r="152" ht="15.75">
      <c r="D152" s="4"/>
    </row>
    <row r="153" ht="15.75">
      <c r="D153" s="4"/>
    </row>
    <row r="154" ht="15.75">
      <c r="D154" s="4"/>
    </row>
    <row r="155" ht="15.75">
      <c r="D155" s="4"/>
    </row>
    <row r="156" ht="15.75">
      <c r="D156" s="4"/>
    </row>
    <row r="157" ht="15.75">
      <c r="D157" s="4"/>
    </row>
    <row r="158" ht="15.75">
      <c r="D158" s="4"/>
    </row>
    <row r="159" ht="15.75">
      <c r="D159" s="4"/>
    </row>
    <row r="160" ht="15.75">
      <c r="D160" s="4"/>
    </row>
    <row r="161" ht="15.75">
      <c r="D161" s="4"/>
    </row>
    <row r="162" ht="15.75">
      <c r="D162" s="4"/>
    </row>
    <row r="163" ht="15.75">
      <c r="D163" s="4"/>
    </row>
    <row r="164" ht="15.75">
      <c r="D164" s="4"/>
    </row>
    <row r="165" ht="15.75">
      <c r="D165" s="4"/>
    </row>
    <row r="166" ht="15.75">
      <c r="D166" s="4"/>
    </row>
    <row r="167" ht="15.75">
      <c r="D167" s="4"/>
    </row>
    <row r="168" ht="15.75">
      <c r="D168" s="4"/>
    </row>
    <row r="169" ht="15.75">
      <c r="D169" s="4"/>
    </row>
    <row r="170" ht="15.75">
      <c r="D170" s="4"/>
    </row>
    <row r="171" ht="15.75">
      <c r="D171" s="4"/>
    </row>
    <row r="172" ht="15.75">
      <c r="D172" s="4"/>
    </row>
    <row r="173" ht="15.75">
      <c r="D173" s="4"/>
    </row>
    <row r="174" ht="15.75">
      <c r="D174" s="4"/>
    </row>
    <row r="175" ht="15.75">
      <c r="D175" s="4"/>
    </row>
    <row r="176" ht="15.75">
      <c r="D176" s="4"/>
    </row>
    <row r="177" ht="15.75">
      <c r="D177" s="4"/>
    </row>
    <row r="178" ht="15.75">
      <c r="D178" s="4"/>
    </row>
    <row r="179" ht="15.75">
      <c r="D179" s="4"/>
    </row>
    <row r="180" ht="15.75">
      <c r="D180" s="4"/>
    </row>
    <row r="181" ht="15.75">
      <c r="D181" s="4"/>
    </row>
    <row r="182" ht="15.75">
      <c r="D182" s="4"/>
    </row>
    <row r="183" ht="15.75">
      <c r="D183" s="4"/>
    </row>
    <row r="184" ht="15.75">
      <c r="D184" s="4"/>
    </row>
    <row r="185" ht="15.75">
      <c r="D185" s="4"/>
    </row>
    <row r="186" ht="15.75">
      <c r="D186" s="4"/>
    </row>
    <row r="187" ht="15.75">
      <c r="D187" s="4"/>
    </row>
    <row r="188" ht="15.75">
      <c r="D188" s="4"/>
    </row>
    <row r="189" ht="15.75">
      <c r="D189" s="4"/>
    </row>
    <row r="190" ht="15.75">
      <c r="D190" s="4"/>
    </row>
    <row r="191" ht="15.75">
      <c r="D191" s="4"/>
    </row>
    <row r="192" ht="15.75">
      <c r="D192" s="4"/>
    </row>
    <row r="193" ht="15.75">
      <c r="D193" s="4"/>
    </row>
    <row r="194" ht="15.75">
      <c r="D194" s="4"/>
    </row>
    <row r="195" ht="15.75">
      <c r="D195" s="4"/>
    </row>
    <row r="196" ht="15.75">
      <c r="D196" s="4"/>
    </row>
    <row r="197" ht="15.75">
      <c r="D197" s="4"/>
    </row>
    <row r="198" ht="15.75">
      <c r="D198" s="4"/>
    </row>
    <row r="199" ht="15.75">
      <c r="D199" s="4"/>
    </row>
    <row r="200" ht="15.75">
      <c r="D200" s="4"/>
    </row>
    <row r="201" ht="15.75">
      <c r="D201" s="4"/>
    </row>
    <row r="202" ht="15.75">
      <c r="D202" s="4"/>
    </row>
    <row r="203" ht="15.75">
      <c r="D203" s="4"/>
    </row>
    <row r="204" ht="15.75">
      <c r="D204" s="4"/>
    </row>
    <row r="205" ht="15.75">
      <c r="D205" s="4"/>
    </row>
    <row r="206" ht="15.75">
      <c r="D206" s="4"/>
    </row>
    <row r="207" ht="15.75">
      <c r="D207" s="4"/>
    </row>
    <row r="208" ht="15.75">
      <c r="D208" s="4"/>
    </row>
    <row r="209" ht="15.75">
      <c r="D209" s="4"/>
    </row>
  </sheetData>
  <sheetProtection/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11.19921875" defaultRowHeight="14.25"/>
  <cols>
    <col min="1" max="1" width="53.8984375" style="2" bestFit="1" customWidth="1"/>
    <col min="2" max="2" width="17.19921875" style="2" bestFit="1" customWidth="1"/>
    <col min="3" max="3" width="19.3984375" style="3" bestFit="1" customWidth="1"/>
    <col min="4" max="4" width="10.3984375" style="2" bestFit="1" customWidth="1"/>
    <col min="5" max="5" width="17.69921875" style="2" bestFit="1" customWidth="1"/>
    <col min="6" max="6" width="28" style="2" bestFit="1" customWidth="1"/>
    <col min="7" max="7" width="11" style="2" customWidth="1"/>
    <col min="8" max="16384" width="11" style="2" customWidth="1"/>
  </cols>
  <sheetData>
    <row r="1" spans="1:6" ht="15.75">
      <c r="A1" s="1" t="s">
        <v>0</v>
      </c>
      <c r="B1" s="1" t="s">
        <v>1</v>
      </c>
      <c r="C1" s="5" t="s">
        <v>38</v>
      </c>
      <c r="D1" s="1" t="s">
        <v>39</v>
      </c>
      <c r="E1" s="1" t="s">
        <v>4</v>
      </c>
      <c r="F1" s="1" t="s">
        <v>5</v>
      </c>
    </row>
    <row r="2" spans="1:6" ht="15.75">
      <c r="A2" s="2" t="s">
        <v>2141</v>
      </c>
      <c r="B2" s="6" t="s">
        <v>163</v>
      </c>
      <c r="C2" s="9">
        <v>7995.8</v>
      </c>
      <c r="D2" s="8">
        <v>44652</v>
      </c>
      <c r="E2" s="6" t="s">
        <v>105</v>
      </c>
      <c r="F2" s="6" t="s">
        <v>106</v>
      </c>
    </row>
    <row r="3" spans="1:6" ht="15.75">
      <c r="A3" s="2" t="s">
        <v>2142</v>
      </c>
      <c r="B3" s="6" t="s">
        <v>164</v>
      </c>
      <c r="C3" s="9">
        <v>342.29</v>
      </c>
      <c r="D3" s="8">
        <v>44652</v>
      </c>
      <c r="E3" s="6" t="s">
        <v>105</v>
      </c>
      <c r="F3" s="6" t="s">
        <v>106</v>
      </c>
    </row>
    <row r="4" spans="1:6" ht="15.75">
      <c r="A4" s="2" t="s">
        <v>2150</v>
      </c>
      <c r="B4" s="6" t="s">
        <v>165</v>
      </c>
      <c r="C4" s="9">
        <v>58.82</v>
      </c>
      <c r="D4" s="8">
        <v>44652</v>
      </c>
      <c r="E4" s="6" t="s">
        <v>105</v>
      </c>
      <c r="F4" s="6" t="s">
        <v>106</v>
      </c>
    </row>
    <row r="5" spans="1:6" ht="15.75">
      <c r="A5" s="2" t="s">
        <v>2141</v>
      </c>
      <c r="B5" s="6" t="s">
        <v>179</v>
      </c>
      <c r="C5" s="9">
        <v>1746.48</v>
      </c>
      <c r="D5" s="8">
        <v>44652</v>
      </c>
      <c r="E5" s="6" t="s">
        <v>159</v>
      </c>
      <c r="F5" s="6" t="s">
        <v>50</v>
      </c>
    </row>
    <row r="6" spans="1:6" ht="15.75">
      <c r="A6" s="2" t="s">
        <v>2148</v>
      </c>
      <c r="B6" s="6" t="s">
        <v>166</v>
      </c>
      <c r="C6" s="9">
        <v>118.46</v>
      </c>
      <c r="D6" s="8">
        <v>44655</v>
      </c>
      <c r="E6" s="6" t="s">
        <v>105</v>
      </c>
      <c r="F6" s="6" t="s">
        <v>106</v>
      </c>
    </row>
    <row r="7" spans="1:6" ht="15.75">
      <c r="A7" s="2" t="s">
        <v>2433</v>
      </c>
      <c r="B7" s="6" t="s">
        <v>184</v>
      </c>
      <c r="C7" s="9">
        <v>243</v>
      </c>
      <c r="D7" s="8">
        <v>44655</v>
      </c>
      <c r="E7" s="6" t="s">
        <v>52</v>
      </c>
      <c r="F7" s="6" t="s">
        <v>185</v>
      </c>
    </row>
    <row r="8" spans="1:6" ht="15.75">
      <c r="A8" s="2" t="s">
        <v>2200</v>
      </c>
      <c r="B8" s="6" t="s">
        <v>175</v>
      </c>
      <c r="C8" s="9">
        <v>120</v>
      </c>
      <c r="D8" s="8">
        <v>44659</v>
      </c>
      <c r="E8" s="6" t="s">
        <v>123</v>
      </c>
      <c r="F8" s="6" t="s">
        <v>126</v>
      </c>
    </row>
    <row r="9" spans="1:6" ht="15.75">
      <c r="A9" s="2" t="s">
        <v>2432</v>
      </c>
      <c r="B9" s="6" t="s">
        <v>176</v>
      </c>
      <c r="C9" s="9">
        <v>40</v>
      </c>
      <c r="D9" s="8">
        <v>44659</v>
      </c>
      <c r="E9" s="6" t="s">
        <v>123</v>
      </c>
      <c r="F9" s="6" t="s">
        <v>126</v>
      </c>
    </row>
    <row r="10" spans="1:6" ht="15.75">
      <c r="A10" s="2" t="s">
        <v>2147</v>
      </c>
      <c r="B10" s="6" t="s">
        <v>167</v>
      </c>
      <c r="C10" s="9">
        <v>68.36</v>
      </c>
      <c r="D10" s="8">
        <v>44662</v>
      </c>
      <c r="E10" s="6" t="s">
        <v>105</v>
      </c>
      <c r="F10" s="6" t="s">
        <v>106</v>
      </c>
    </row>
    <row r="11" spans="1:6" ht="15.75">
      <c r="A11" s="2" t="s">
        <v>2147</v>
      </c>
      <c r="B11" s="6" t="s">
        <v>168</v>
      </c>
      <c r="C11" s="9">
        <v>38.94</v>
      </c>
      <c r="D11" s="8">
        <v>44662</v>
      </c>
      <c r="E11" s="6" t="s">
        <v>105</v>
      </c>
      <c r="F11" s="6" t="s">
        <v>106</v>
      </c>
    </row>
    <row r="12" spans="1:6" ht="15.75">
      <c r="A12" s="2" t="s">
        <v>2147</v>
      </c>
      <c r="B12" s="6" t="s">
        <v>169</v>
      </c>
      <c r="C12" s="9">
        <v>38.94</v>
      </c>
      <c r="D12" s="8">
        <v>44662</v>
      </c>
      <c r="E12" s="6" t="s">
        <v>105</v>
      </c>
      <c r="F12" s="6" t="s">
        <v>106</v>
      </c>
    </row>
    <row r="13" spans="1:6" ht="15.75">
      <c r="A13" s="2" t="s">
        <v>2147</v>
      </c>
      <c r="B13" s="6" t="s">
        <v>180</v>
      </c>
      <c r="C13" s="9">
        <v>14.88</v>
      </c>
      <c r="D13" s="8">
        <v>44662</v>
      </c>
      <c r="E13" s="6" t="s">
        <v>159</v>
      </c>
      <c r="F13" s="6" t="s">
        <v>50</v>
      </c>
    </row>
    <row r="14" spans="1:6" ht="15.75">
      <c r="A14" s="2" t="s">
        <v>2150</v>
      </c>
      <c r="B14" s="6" t="s">
        <v>170</v>
      </c>
      <c r="C14" s="9">
        <v>72.88</v>
      </c>
      <c r="D14" s="8">
        <v>44663</v>
      </c>
      <c r="E14" s="6" t="s">
        <v>105</v>
      </c>
      <c r="F14" s="6" t="s">
        <v>106</v>
      </c>
    </row>
    <row r="15" spans="1:6" ht="15.75">
      <c r="A15" s="2" t="s">
        <v>2150</v>
      </c>
      <c r="B15" s="6" t="s">
        <v>171</v>
      </c>
      <c r="C15" s="9">
        <v>17.74</v>
      </c>
      <c r="D15" s="8">
        <v>44664</v>
      </c>
      <c r="E15" s="6" t="s">
        <v>105</v>
      </c>
      <c r="F15" s="6" t="s">
        <v>106</v>
      </c>
    </row>
    <row r="16" spans="1:6" ht="15.75">
      <c r="A16" s="2" t="s">
        <v>2141</v>
      </c>
      <c r="B16" s="6" t="s">
        <v>172</v>
      </c>
      <c r="C16" s="9">
        <v>38.94</v>
      </c>
      <c r="D16" s="8">
        <v>44670</v>
      </c>
      <c r="E16" s="6" t="s">
        <v>105</v>
      </c>
      <c r="F16" s="6" t="s">
        <v>106</v>
      </c>
    </row>
    <row r="17" spans="1:6" ht="15.75">
      <c r="A17" s="2" t="s">
        <v>2141</v>
      </c>
      <c r="B17" s="6" t="s">
        <v>173</v>
      </c>
      <c r="C17" s="9">
        <v>21.63</v>
      </c>
      <c r="D17" s="8">
        <v>44670</v>
      </c>
      <c r="E17" s="6" t="s">
        <v>105</v>
      </c>
      <c r="F17" s="6" t="s">
        <v>106</v>
      </c>
    </row>
    <row r="18" spans="1:6" ht="15.75">
      <c r="A18" s="2" t="s">
        <v>2201</v>
      </c>
      <c r="B18" s="6" t="s">
        <v>177</v>
      </c>
      <c r="C18" s="9">
        <v>60</v>
      </c>
      <c r="D18" s="8">
        <v>44670</v>
      </c>
      <c r="E18" s="6" t="s">
        <v>123</v>
      </c>
      <c r="F18" s="6" t="s">
        <v>126</v>
      </c>
    </row>
    <row r="19" spans="1:6" ht="15.75">
      <c r="A19" s="2" t="s">
        <v>2201</v>
      </c>
      <c r="B19" s="6" t="s">
        <v>182</v>
      </c>
      <c r="C19" s="9">
        <v>630</v>
      </c>
      <c r="D19" s="8">
        <v>44670</v>
      </c>
      <c r="E19" s="6" t="s">
        <v>124</v>
      </c>
      <c r="F19" s="6" t="s">
        <v>127</v>
      </c>
    </row>
    <row r="20" spans="1:6" ht="15.75">
      <c r="A20" s="2" t="s">
        <v>2202</v>
      </c>
      <c r="B20" s="6" t="s">
        <v>178</v>
      </c>
      <c r="C20" s="9">
        <v>120</v>
      </c>
      <c r="D20" s="8">
        <v>44673</v>
      </c>
      <c r="E20" s="6" t="s">
        <v>123</v>
      </c>
      <c r="F20" s="6" t="s">
        <v>126</v>
      </c>
    </row>
    <row r="21" spans="1:6" ht="15.75">
      <c r="A21" s="2" t="s">
        <v>2159</v>
      </c>
      <c r="B21" s="6" t="s">
        <v>174</v>
      </c>
      <c r="C21" s="9">
        <v>103.37</v>
      </c>
      <c r="D21" s="8">
        <v>44677</v>
      </c>
      <c r="E21" s="6" t="s">
        <v>105</v>
      </c>
      <c r="F21" s="6" t="s">
        <v>106</v>
      </c>
    </row>
    <row r="22" spans="1:6" ht="15.75">
      <c r="A22" s="2" t="s">
        <v>2203</v>
      </c>
      <c r="B22" s="6" t="s">
        <v>181</v>
      </c>
      <c r="C22" s="9">
        <v>300</v>
      </c>
      <c r="D22" s="8">
        <v>44677</v>
      </c>
      <c r="E22" s="6" t="s">
        <v>57</v>
      </c>
      <c r="F22" s="6" t="s">
        <v>161</v>
      </c>
    </row>
    <row r="23" spans="1:6" ht="15.75">
      <c r="A23" s="2" t="s">
        <v>2151</v>
      </c>
      <c r="B23" s="6" t="s">
        <v>183</v>
      </c>
      <c r="C23" s="9">
        <v>1514584</v>
      </c>
      <c r="D23" s="8">
        <v>44681</v>
      </c>
      <c r="E23" s="6" t="s">
        <v>125</v>
      </c>
      <c r="F23" s="6" t="s">
        <v>128</v>
      </c>
    </row>
  </sheetData>
  <sheetProtection/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1"/>
  <sheetViews>
    <sheetView zoomScalePageLayoutView="0" workbookViewId="0" topLeftCell="A1">
      <selection activeCell="A1" sqref="A1"/>
    </sheetView>
  </sheetViews>
  <sheetFormatPr defaultColWidth="11.19921875" defaultRowHeight="14.25"/>
  <cols>
    <col min="1" max="1" width="51.3984375" style="2" bestFit="1" customWidth="1"/>
    <col min="2" max="2" width="17.19921875" style="2" bestFit="1" customWidth="1"/>
    <col min="3" max="3" width="8.8984375" style="2" bestFit="1" customWidth="1"/>
    <col min="4" max="4" width="16.19921875" style="2" bestFit="1" customWidth="1"/>
    <col min="5" max="5" width="17.69921875" style="2" bestFit="1" customWidth="1"/>
    <col min="6" max="6" width="53.19921875" style="2" bestFit="1" customWidth="1"/>
    <col min="7" max="7" width="14.59765625" style="2" bestFit="1" customWidth="1"/>
    <col min="8" max="8" width="11" style="2" customWidth="1"/>
    <col min="9" max="16384" width="11" style="2" customWidth="1"/>
  </cols>
  <sheetData>
    <row r="1" spans="1:7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</row>
    <row r="2" spans="1:6" ht="15.75">
      <c r="A2" s="2" t="s">
        <v>2074</v>
      </c>
      <c r="B2" s="6" t="s">
        <v>1397</v>
      </c>
      <c r="C2" s="9">
        <v>305.27</v>
      </c>
      <c r="D2" s="8">
        <v>44683</v>
      </c>
      <c r="E2" s="6" t="s">
        <v>6</v>
      </c>
      <c r="F2" s="6" t="s">
        <v>7</v>
      </c>
    </row>
    <row r="3" spans="1:6" ht="15.75">
      <c r="A3" s="2" t="s">
        <v>2031</v>
      </c>
      <c r="B3" s="6" t="s">
        <v>1423</v>
      </c>
      <c r="C3" s="9">
        <v>11717.64</v>
      </c>
      <c r="D3" s="8">
        <v>44683</v>
      </c>
      <c r="E3" s="6" t="s">
        <v>9</v>
      </c>
      <c r="F3" s="6" t="s">
        <v>10</v>
      </c>
    </row>
    <row r="4" spans="1:6" ht="15.75">
      <c r="A4" s="2" t="s">
        <v>2084</v>
      </c>
      <c r="B4" s="6" t="s">
        <v>1499</v>
      </c>
      <c r="C4" s="9">
        <v>580.8</v>
      </c>
      <c r="D4" s="8">
        <v>44683</v>
      </c>
      <c r="E4" s="6" t="s">
        <v>16</v>
      </c>
      <c r="F4" s="6" t="s">
        <v>93</v>
      </c>
    </row>
    <row r="5" spans="1:6" ht="15.75">
      <c r="A5" s="2" t="s">
        <v>2125</v>
      </c>
      <c r="B5" s="6" t="s">
        <v>1500</v>
      </c>
      <c r="C5" s="9">
        <v>1149.5</v>
      </c>
      <c r="D5" s="8">
        <v>44683</v>
      </c>
      <c r="E5" s="6" t="s">
        <v>16</v>
      </c>
      <c r="F5" s="6" t="s">
        <v>93</v>
      </c>
    </row>
    <row r="6" spans="1:6" ht="15.75">
      <c r="A6" s="2" t="s">
        <v>2070</v>
      </c>
      <c r="B6" s="6" t="s">
        <v>1501</v>
      </c>
      <c r="C6" s="9">
        <v>2494.32</v>
      </c>
      <c r="D6" s="8">
        <v>44683</v>
      </c>
      <c r="E6" s="6" t="s">
        <v>16</v>
      </c>
      <c r="F6" s="6" t="s">
        <v>93</v>
      </c>
    </row>
    <row r="7" spans="1:6" ht="15.75">
      <c r="A7" s="2" t="s">
        <v>2169</v>
      </c>
      <c r="B7" s="6" t="s">
        <v>1502</v>
      </c>
      <c r="C7" s="9">
        <v>1028.5</v>
      </c>
      <c r="D7" s="8">
        <v>44683</v>
      </c>
      <c r="E7" s="6" t="s">
        <v>16</v>
      </c>
      <c r="F7" s="6" t="s">
        <v>93</v>
      </c>
    </row>
    <row r="8" spans="1:6" ht="15.75">
      <c r="A8" s="2" t="s">
        <v>2125</v>
      </c>
      <c r="B8" s="6" t="s">
        <v>1604</v>
      </c>
      <c r="C8" s="9">
        <v>1210</v>
      </c>
      <c r="D8" s="8">
        <v>44683</v>
      </c>
      <c r="E8" s="6" t="s">
        <v>22</v>
      </c>
      <c r="F8" s="6" t="s">
        <v>54</v>
      </c>
    </row>
    <row r="9" spans="1:6" ht="15.75">
      <c r="A9" s="2" t="s">
        <v>2204</v>
      </c>
      <c r="B9" s="6" t="s">
        <v>1605</v>
      </c>
      <c r="C9" s="9">
        <v>3630</v>
      </c>
      <c r="D9" s="8">
        <v>44683</v>
      </c>
      <c r="E9" s="6" t="s">
        <v>22</v>
      </c>
      <c r="F9" s="6" t="s">
        <v>54</v>
      </c>
    </row>
    <row r="10" spans="1:6" ht="15.75">
      <c r="A10" s="2" t="s">
        <v>2204</v>
      </c>
      <c r="B10" s="6" t="s">
        <v>1606</v>
      </c>
      <c r="C10" s="9">
        <v>187.7</v>
      </c>
      <c r="D10" s="8">
        <v>44683</v>
      </c>
      <c r="E10" s="6" t="s">
        <v>22</v>
      </c>
      <c r="F10" s="6" t="s">
        <v>54</v>
      </c>
    </row>
    <row r="11" spans="1:6" ht="15.75">
      <c r="A11" s="2" t="s">
        <v>2204</v>
      </c>
      <c r="B11" s="6" t="s">
        <v>1607</v>
      </c>
      <c r="C11" s="9">
        <v>1188.05</v>
      </c>
      <c r="D11" s="8">
        <v>44683</v>
      </c>
      <c r="E11" s="6" t="s">
        <v>22</v>
      </c>
      <c r="F11" s="6" t="s">
        <v>54</v>
      </c>
    </row>
    <row r="12" spans="1:6" ht="15.75">
      <c r="A12" s="2" t="s">
        <v>2205</v>
      </c>
      <c r="B12" s="6" t="s">
        <v>1608</v>
      </c>
      <c r="C12" s="9">
        <v>2057</v>
      </c>
      <c r="D12" s="8">
        <v>44683</v>
      </c>
      <c r="E12" s="6" t="s">
        <v>22</v>
      </c>
      <c r="F12" s="6" t="s">
        <v>54</v>
      </c>
    </row>
    <row r="13" spans="1:6" ht="15.75">
      <c r="A13" s="2" t="s">
        <v>2206</v>
      </c>
      <c r="B13" s="6" t="s">
        <v>1609</v>
      </c>
      <c r="C13" s="9">
        <v>1210</v>
      </c>
      <c r="D13" s="8">
        <v>44683</v>
      </c>
      <c r="E13" s="6" t="s">
        <v>22</v>
      </c>
      <c r="F13" s="6" t="s">
        <v>54</v>
      </c>
    </row>
    <row r="14" spans="1:6" ht="15.75">
      <c r="A14" s="2" t="s">
        <v>2207</v>
      </c>
      <c r="B14" s="6" t="s">
        <v>1610</v>
      </c>
      <c r="C14" s="9">
        <v>332.75</v>
      </c>
      <c r="D14" s="8">
        <v>44683</v>
      </c>
      <c r="E14" s="6" t="s">
        <v>22</v>
      </c>
      <c r="F14" s="6" t="s">
        <v>54</v>
      </c>
    </row>
    <row r="15" spans="1:6" ht="15.75">
      <c r="A15" s="2" t="s">
        <v>2208</v>
      </c>
      <c r="B15" s="6" t="s">
        <v>1611</v>
      </c>
      <c r="C15" s="9">
        <v>1706.1</v>
      </c>
      <c r="D15" s="8">
        <v>44683</v>
      </c>
      <c r="E15" s="6" t="s">
        <v>22</v>
      </c>
      <c r="F15" s="6" t="s">
        <v>54</v>
      </c>
    </row>
    <row r="16" spans="1:6" ht="15.75">
      <c r="A16" s="2" t="s">
        <v>2207</v>
      </c>
      <c r="B16" s="6" t="s">
        <v>1612</v>
      </c>
      <c r="C16" s="9">
        <v>332.75</v>
      </c>
      <c r="D16" s="8">
        <v>44683</v>
      </c>
      <c r="E16" s="6" t="s">
        <v>22</v>
      </c>
      <c r="F16" s="6" t="s">
        <v>54</v>
      </c>
    </row>
    <row r="17" spans="1:6" ht="15.75">
      <c r="A17" s="2" t="s">
        <v>2105</v>
      </c>
      <c r="B17" s="6" t="s">
        <v>1625</v>
      </c>
      <c r="C17" s="9">
        <v>6.4</v>
      </c>
      <c r="D17" s="8">
        <v>44683</v>
      </c>
      <c r="E17" s="6" t="s">
        <v>23</v>
      </c>
      <c r="F17" s="6" t="s">
        <v>24</v>
      </c>
    </row>
    <row r="18" spans="1:6" ht="15.75">
      <c r="A18" s="2" t="s">
        <v>2116</v>
      </c>
      <c r="B18" s="6" t="s">
        <v>1679</v>
      </c>
      <c r="C18" s="9">
        <v>525</v>
      </c>
      <c r="D18" s="8">
        <v>44683</v>
      </c>
      <c r="E18" s="6" t="s">
        <v>1240</v>
      </c>
      <c r="F18" s="6" t="s">
        <v>1241</v>
      </c>
    </row>
    <row r="19" spans="1:6" ht="15.75">
      <c r="A19" s="2" t="s">
        <v>2074</v>
      </c>
      <c r="B19" s="6" t="s">
        <v>1398</v>
      </c>
      <c r="C19" s="9">
        <v>30</v>
      </c>
      <c r="D19" s="8">
        <v>44687</v>
      </c>
      <c r="E19" s="6" t="s">
        <v>6</v>
      </c>
      <c r="F19" s="6" t="s">
        <v>7</v>
      </c>
    </row>
    <row r="20" spans="1:6" ht="15.75">
      <c r="A20" s="2" t="s">
        <v>2074</v>
      </c>
      <c r="B20" s="6" t="s">
        <v>1399</v>
      </c>
      <c r="C20" s="9">
        <v>18.4</v>
      </c>
      <c r="D20" s="8">
        <v>44687</v>
      </c>
      <c r="E20" s="6" t="s">
        <v>6</v>
      </c>
      <c r="F20" s="6" t="s">
        <v>7</v>
      </c>
    </row>
    <row r="21" spans="1:6" ht="15.75">
      <c r="A21" s="2" t="s">
        <v>2209</v>
      </c>
      <c r="B21" s="6" t="s">
        <v>1400</v>
      </c>
      <c r="C21" s="9">
        <v>762.3</v>
      </c>
      <c r="D21" s="8">
        <v>44687</v>
      </c>
      <c r="E21" s="6" t="s">
        <v>6</v>
      </c>
      <c r="F21" s="6" t="s">
        <v>7</v>
      </c>
    </row>
    <row r="22" spans="1:6" ht="15.75">
      <c r="A22" s="2" t="s">
        <v>2030</v>
      </c>
      <c r="B22" s="6" t="s">
        <v>1411</v>
      </c>
      <c r="C22" s="9">
        <v>150.37</v>
      </c>
      <c r="D22" s="8">
        <v>44687</v>
      </c>
      <c r="E22" s="6" t="s">
        <v>30</v>
      </c>
      <c r="F22" s="6" t="s">
        <v>611</v>
      </c>
    </row>
    <row r="23" spans="1:6" ht="15.75">
      <c r="A23" s="2" t="s">
        <v>2210</v>
      </c>
      <c r="B23" s="6" t="s">
        <v>1412</v>
      </c>
      <c r="C23" s="9">
        <v>782.6</v>
      </c>
      <c r="D23" s="8">
        <v>44687</v>
      </c>
      <c r="E23" s="6" t="s">
        <v>30</v>
      </c>
      <c r="F23" s="6" t="s">
        <v>611</v>
      </c>
    </row>
    <row r="24" spans="1:6" ht="15.75">
      <c r="A24" s="2" t="s">
        <v>2211</v>
      </c>
      <c r="B24" s="6" t="s">
        <v>1413</v>
      </c>
      <c r="C24" s="9">
        <v>60</v>
      </c>
      <c r="D24" s="8">
        <v>44687</v>
      </c>
      <c r="E24" s="6" t="s">
        <v>30</v>
      </c>
      <c r="F24" s="6" t="s">
        <v>611</v>
      </c>
    </row>
    <row r="25" spans="1:6" ht="15.75">
      <c r="A25" s="2" t="s">
        <v>2212</v>
      </c>
      <c r="B25" s="6" t="s">
        <v>1418</v>
      </c>
      <c r="C25" s="9">
        <v>2420</v>
      </c>
      <c r="D25" s="8">
        <v>44687</v>
      </c>
      <c r="E25" s="6" t="s">
        <v>51</v>
      </c>
      <c r="F25" s="6" t="s">
        <v>613</v>
      </c>
    </row>
    <row r="26" spans="1:6" ht="15.75">
      <c r="A26" s="2" t="s">
        <v>2213</v>
      </c>
      <c r="B26" s="6" t="s">
        <v>1421</v>
      </c>
      <c r="C26" s="9">
        <v>456.17</v>
      </c>
      <c r="D26" s="8">
        <v>44687</v>
      </c>
      <c r="E26" s="6" t="s">
        <v>44</v>
      </c>
      <c r="F26" s="6" t="s">
        <v>614</v>
      </c>
    </row>
    <row r="27" spans="1:6" ht="15.75">
      <c r="A27" s="2" t="s">
        <v>2077</v>
      </c>
      <c r="B27" s="6" t="s">
        <v>1424</v>
      </c>
      <c r="C27" s="9">
        <v>998.98</v>
      </c>
      <c r="D27" s="8">
        <v>44687</v>
      </c>
      <c r="E27" s="6" t="s">
        <v>9</v>
      </c>
      <c r="F27" s="6" t="s">
        <v>10</v>
      </c>
    </row>
    <row r="28" spans="1:6" ht="15.75">
      <c r="A28" s="2" t="s">
        <v>2051</v>
      </c>
      <c r="B28" s="6" t="s">
        <v>1425</v>
      </c>
      <c r="C28" s="9">
        <v>7320.5</v>
      </c>
      <c r="D28" s="8">
        <v>44687</v>
      </c>
      <c r="E28" s="6" t="s">
        <v>9</v>
      </c>
      <c r="F28" s="6" t="s">
        <v>10</v>
      </c>
    </row>
    <row r="29" spans="1:6" ht="15.75">
      <c r="A29" s="2" t="s">
        <v>2077</v>
      </c>
      <c r="B29" s="6" t="s">
        <v>1426</v>
      </c>
      <c r="C29" s="9">
        <v>890.08</v>
      </c>
      <c r="D29" s="8">
        <v>44687</v>
      </c>
      <c r="E29" s="6" t="s">
        <v>9</v>
      </c>
      <c r="F29" s="6" t="s">
        <v>10</v>
      </c>
    </row>
    <row r="30" spans="1:6" ht="15.75">
      <c r="A30" s="2" t="s">
        <v>2163</v>
      </c>
      <c r="B30" s="6" t="s">
        <v>1427</v>
      </c>
      <c r="C30" s="9">
        <v>5687</v>
      </c>
      <c r="D30" s="8">
        <v>44687</v>
      </c>
      <c r="E30" s="6" t="s">
        <v>9</v>
      </c>
      <c r="F30" s="6" t="s">
        <v>10</v>
      </c>
    </row>
    <row r="31" spans="1:6" ht="15.75">
      <c r="A31" s="2" t="s">
        <v>2165</v>
      </c>
      <c r="B31" s="6" t="s">
        <v>1428</v>
      </c>
      <c r="C31" s="9">
        <v>1012.95</v>
      </c>
      <c r="D31" s="8">
        <v>44687</v>
      </c>
      <c r="E31" s="6" t="s">
        <v>9</v>
      </c>
      <c r="F31" s="6" t="s">
        <v>10</v>
      </c>
    </row>
    <row r="32" spans="1:6" ht="15.75">
      <c r="A32" s="2" t="s">
        <v>2214</v>
      </c>
      <c r="B32" s="6" t="s">
        <v>1429</v>
      </c>
      <c r="C32" s="9">
        <v>890</v>
      </c>
      <c r="D32" s="8">
        <v>44687</v>
      </c>
      <c r="E32" s="6" t="s">
        <v>9</v>
      </c>
      <c r="F32" s="6" t="s">
        <v>10</v>
      </c>
    </row>
    <row r="33" spans="1:6" ht="15.75">
      <c r="A33" s="2" t="s">
        <v>2215</v>
      </c>
      <c r="B33" s="6" t="s">
        <v>1446</v>
      </c>
      <c r="C33" s="9">
        <v>1800</v>
      </c>
      <c r="D33" s="8">
        <v>44687</v>
      </c>
      <c r="E33" s="6" t="s">
        <v>32</v>
      </c>
      <c r="F33" s="6" t="s">
        <v>615</v>
      </c>
    </row>
    <row r="34" spans="1:6" ht="15.75">
      <c r="A34" s="2" t="s">
        <v>2215</v>
      </c>
      <c r="B34" s="6" t="s">
        <v>1447</v>
      </c>
      <c r="C34" s="9">
        <v>2699.99</v>
      </c>
      <c r="D34" s="8">
        <v>44687</v>
      </c>
      <c r="E34" s="6" t="s">
        <v>32</v>
      </c>
      <c r="F34" s="6" t="s">
        <v>615</v>
      </c>
    </row>
    <row r="35" spans="1:6" ht="15.75">
      <c r="A35" s="2" t="s">
        <v>2216</v>
      </c>
      <c r="B35" s="6" t="s">
        <v>1448</v>
      </c>
      <c r="C35" s="9">
        <v>2420</v>
      </c>
      <c r="D35" s="8">
        <v>44687</v>
      </c>
      <c r="E35" s="6" t="s">
        <v>32</v>
      </c>
      <c r="F35" s="6" t="s">
        <v>615</v>
      </c>
    </row>
    <row r="36" spans="1:6" ht="15.75">
      <c r="A36" s="2" t="s">
        <v>2171</v>
      </c>
      <c r="B36" s="6" t="s">
        <v>1449</v>
      </c>
      <c r="C36" s="9">
        <v>2420</v>
      </c>
      <c r="D36" s="8">
        <v>44687</v>
      </c>
      <c r="E36" s="6" t="s">
        <v>32</v>
      </c>
      <c r="F36" s="6" t="s">
        <v>615</v>
      </c>
    </row>
    <row r="37" spans="1:6" ht="15.75">
      <c r="A37" s="2" t="s">
        <v>2217</v>
      </c>
      <c r="B37" s="6" t="s">
        <v>1460</v>
      </c>
      <c r="C37" s="9">
        <v>249.26</v>
      </c>
      <c r="D37" s="8">
        <v>44687</v>
      </c>
      <c r="E37" s="6" t="s">
        <v>11</v>
      </c>
      <c r="F37" s="6" t="s">
        <v>90</v>
      </c>
    </row>
    <row r="38" spans="1:6" ht="15.75">
      <c r="A38" s="2" t="s">
        <v>2218</v>
      </c>
      <c r="B38" s="6" t="s">
        <v>1461</v>
      </c>
      <c r="C38" s="9">
        <v>2057</v>
      </c>
      <c r="D38" s="8">
        <v>44687</v>
      </c>
      <c r="E38" s="6" t="s">
        <v>11</v>
      </c>
      <c r="F38" s="6" t="s">
        <v>90</v>
      </c>
    </row>
    <row r="39" spans="1:6" ht="15.75">
      <c r="A39" s="2" t="s">
        <v>2219</v>
      </c>
      <c r="B39" s="6" t="s">
        <v>1462</v>
      </c>
      <c r="C39" s="9">
        <v>1815</v>
      </c>
      <c r="D39" s="8">
        <v>44687</v>
      </c>
      <c r="E39" s="6" t="s">
        <v>11</v>
      </c>
      <c r="F39" s="6" t="s">
        <v>90</v>
      </c>
    </row>
    <row r="40" spans="1:6" ht="15.75">
      <c r="A40" s="2" t="s">
        <v>2220</v>
      </c>
      <c r="B40" s="6" t="s">
        <v>1463</v>
      </c>
      <c r="C40" s="9">
        <v>1550</v>
      </c>
      <c r="D40" s="8">
        <v>44687</v>
      </c>
      <c r="E40" s="6" t="s">
        <v>11</v>
      </c>
      <c r="F40" s="6" t="s">
        <v>90</v>
      </c>
    </row>
    <row r="41" spans="1:6" ht="15.75">
      <c r="A41" s="2" t="s">
        <v>2221</v>
      </c>
      <c r="B41" s="6" t="s">
        <v>1464</v>
      </c>
      <c r="C41" s="9">
        <v>250</v>
      </c>
      <c r="D41" s="8">
        <v>44687</v>
      </c>
      <c r="E41" s="6" t="s">
        <v>11</v>
      </c>
      <c r="F41" s="6" t="s">
        <v>90</v>
      </c>
    </row>
    <row r="42" spans="1:6" ht="15.75">
      <c r="A42" s="2" t="s">
        <v>2222</v>
      </c>
      <c r="B42" s="6" t="s">
        <v>1473</v>
      </c>
      <c r="C42" s="9">
        <v>3691.71</v>
      </c>
      <c r="D42" s="8">
        <v>44687</v>
      </c>
      <c r="E42" s="6" t="s">
        <v>13</v>
      </c>
      <c r="F42" s="6" t="s">
        <v>616</v>
      </c>
    </row>
    <row r="43" spans="1:6" ht="15.75">
      <c r="A43" s="2" t="s">
        <v>2222</v>
      </c>
      <c r="B43" s="6" t="s">
        <v>1474</v>
      </c>
      <c r="C43" s="9">
        <v>290.4</v>
      </c>
      <c r="D43" s="8">
        <v>44687</v>
      </c>
      <c r="E43" s="6" t="s">
        <v>13</v>
      </c>
      <c r="F43" s="6" t="s">
        <v>616</v>
      </c>
    </row>
    <row r="44" spans="1:6" ht="15.75">
      <c r="A44" s="2" t="s">
        <v>2082</v>
      </c>
      <c r="B44" s="6" t="s">
        <v>1475</v>
      </c>
      <c r="C44" s="9">
        <v>423.5</v>
      </c>
      <c r="D44" s="8">
        <v>44687</v>
      </c>
      <c r="E44" s="6" t="s">
        <v>13</v>
      </c>
      <c r="F44" s="6" t="s">
        <v>616</v>
      </c>
    </row>
    <row r="45" spans="1:6" ht="15.75">
      <c r="A45" s="2" t="s">
        <v>2110</v>
      </c>
      <c r="B45" s="6" t="s">
        <v>1478</v>
      </c>
      <c r="C45" s="9">
        <v>222.6</v>
      </c>
      <c r="D45" s="8">
        <v>44687</v>
      </c>
      <c r="E45" s="6" t="s">
        <v>14</v>
      </c>
      <c r="F45" s="6" t="s">
        <v>617</v>
      </c>
    </row>
    <row r="46" spans="1:6" ht="15.75">
      <c r="A46" s="2" t="s">
        <v>2110</v>
      </c>
      <c r="B46" s="6" t="s">
        <v>1479</v>
      </c>
      <c r="C46" s="9">
        <v>27.87</v>
      </c>
      <c r="D46" s="8">
        <v>44687</v>
      </c>
      <c r="E46" s="6" t="s">
        <v>14</v>
      </c>
      <c r="F46" s="6" t="s">
        <v>617</v>
      </c>
    </row>
    <row r="47" spans="1:6" ht="15.75">
      <c r="A47" s="2" t="s">
        <v>2083</v>
      </c>
      <c r="B47" s="6" t="s">
        <v>1483</v>
      </c>
      <c r="C47" s="9">
        <v>14192.21</v>
      </c>
      <c r="D47" s="8">
        <v>44687</v>
      </c>
      <c r="E47" s="6" t="s">
        <v>41</v>
      </c>
      <c r="F47" s="6" t="s">
        <v>618</v>
      </c>
    </row>
    <row r="48" spans="1:6" ht="15.75">
      <c r="A48" s="2" t="s">
        <v>2016</v>
      </c>
      <c r="B48" s="6" t="s">
        <v>1485</v>
      </c>
      <c r="C48" s="9">
        <v>121</v>
      </c>
      <c r="D48" s="8">
        <v>44687</v>
      </c>
      <c r="E48" s="6" t="s">
        <v>15</v>
      </c>
      <c r="F48" s="6" t="s">
        <v>619</v>
      </c>
    </row>
    <row r="49" spans="1:6" ht="15.75">
      <c r="A49" s="2" t="s">
        <v>2223</v>
      </c>
      <c r="B49" s="6" t="s">
        <v>1487</v>
      </c>
      <c r="C49" s="9">
        <v>1562.42</v>
      </c>
      <c r="D49" s="8">
        <v>44687</v>
      </c>
      <c r="E49" s="6" t="s">
        <v>55</v>
      </c>
      <c r="F49" s="6" t="s">
        <v>92</v>
      </c>
    </row>
    <row r="50" spans="1:6" ht="15.75">
      <c r="A50" s="2" t="s">
        <v>2100</v>
      </c>
      <c r="B50" s="6" t="s">
        <v>1488</v>
      </c>
      <c r="C50" s="9">
        <v>96.29</v>
      </c>
      <c r="D50" s="8">
        <v>44687</v>
      </c>
      <c r="E50" s="6" t="s">
        <v>55</v>
      </c>
      <c r="F50" s="6" t="s">
        <v>92</v>
      </c>
    </row>
    <row r="51" spans="1:6" ht="15.75">
      <c r="A51" s="2" t="s">
        <v>2058</v>
      </c>
      <c r="B51" s="6" t="s">
        <v>1503</v>
      </c>
      <c r="C51" s="9">
        <v>577</v>
      </c>
      <c r="D51" s="8">
        <v>44687</v>
      </c>
      <c r="E51" s="6" t="s">
        <v>16</v>
      </c>
      <c r="F51" s="6" t="s">
        <v>93</v>
      </c>
    </row>
    <row r="52" spans="1:6" ht="15.75">
      <c r="A52" s="2" t="s">
        <v>2056</v>
      </c>
      <c r="B52" s="6" t="s">
        <v>1504</v>
      </c>
      <c r="C52" s="9">
        <v>605</v>
      </c>
      <c r="D52" s="8">
        <v>44687</v>
      </c>
      <c r="E52" s="6" t="s">
        <v>16</v>
      </c>
      <c r="F52" s="6" t="s">
        <v>93</v>
      </c>
    </row>
    <row r="53" spans="1:6" ht="15.75">
      <c r="A53" s="2" t="s">
        <v>2224</v>
      </c>
      <c r="B53" s="6" t="s">
        <v>1505</v>
      </c>
      <c r="C53" s="9">
        <v>459.8</v>
      </c>
      <c r="D53" s="8">
        <v>44687</v>
      </c>
      <c r="E53" s="6" t="s">
        <v>16</v>
      </c>
      <c r="F53" s="6" t="s">
        <v>93</v>
      </c>
    </row>
    <row r="54" spans="1:6" ht="15.75">
      <c r="A54" s="2" t="s">
        <v>2225</v>
      </c>
      <c r="B54" s="6" t="s">
        <v>1506</v>
      </c>
      <c r="C54" s="9">
        <v>2420</v>
      </c>
      <c r="D54" s="8">
        <v>44687</v>
      </c>
      <c r="E54" s="6" t="s">
        <v>16</v>
      </c>
      <c r="F54" s="6" t="s">
        <v>93</v>
      </c>
    </row>
    <row r="55" spans="1:6" ht="15.75">
      <c r="A55" s="2" t="s">
        <v>2226</v>
      </c>
      <c r="B55" s="6" t="s">
        <v>1507</v>
      </c>
      <c r="C55" s="9">
        <v>1802.9</v>
      </c>
      <c r="D55" s="8">
        <v>44687</v>
      </c>
      <c r="E55" s="6" t="s">
        <v>16</v>
      </c>
      <c r="F55" s="6" t="s">
        <v>93</v>
      </c>
    </row>
    <row r="56" spans="1:6" ht="15.75">
      <c r="A56" s="2" t="s">
        <v>2017</v>
      </c>
      <c r="B56" s="6" t="s">
        <v>1508</v>
      </c>
      <c r="C56" s="9">
        <v>1080.53</v>
      </c>
      <c r="D56" s="8">
        <v>44687</v>
      </c>
      <c r="E56" s="6" t="s">
        <v>16</v>
      </c>
      <c r="F56" s="6" t="s">
        <v>93</v>
      </c>
    </row>
    <row r="57" spans="1:6" ht="15.75">
      <c r="A57" s="2" t="s">
        <v>2226</v>
      </c>
      <c r="B57" s="6" t="s">
        <v>1509</v>
      </c>
      <c r="C57" s="9">
        <v>4507.25</v>
      </c>
      <c r="D57" s="8">
        <v>44687</v>
      </c>
      <c r="E57" s="6" t="s">
        <v>16</v>
      </c>
      <c r="F57" s="6" t="s">
        <v>93</v>
      </c>
    </row>
    <row r="58" spans="1:6" ht="15.75">
      <c r="A58" s="2" t="s">
        <v>2226</v>
      </c>
      <c r="B58" s="6" t="s">
        <v>1510</v>
      </c>
      <c r="C58" s="9">
        <v>363</v>
      </c>
      <c r="D58" s="8">
        <v>44687</v>
      </c>
      <c r="E58" s="6" t="s">
        <v>16</v>
      </c>
      <c r="F58" s="6" t="s">
        <v>93</v>
      </c>
    </row>
    <row r="59" spans="1:6" ht="15.75">
      <c r="A59" s="2" t="s">
        <v>2054</v>
      </c>
      <c r="B59" s="6" t="s">
        <v>1511</v>
      </c>
      <c r="C59" s="9">
        <v>686</v>
      </c>
      <c r="D59" s="8">
        <v>44687</v>
      </c>
      <c r="E59" s="6" t="s">
        <v>16</v>
      </c>
      <c r="F59" s="6" t="s">
        <v>93</v>
      </c>
    </row>
    <row r="60" spans="1:6" ht="15.75">
      <c r="A60" s="2" t="s">
        <v>2227</v>
      </c>
      <c r="B60" s="6" t="s">
        <v>1512</v>
      </c>
      <c r="C60" s="9">
        <v>4235</v>
      </c>
      <c r="D60" s="8">
        <v>44687</v>
      </c>
      <c r="E60" s="6" t="s">
        <v>16</v>
      </c>
      <c r="F60" s="6" t="s">
        <v>93</v>
      </c>
    </row>
    <row r="61" spans="1:6" ht="15.75">
      <c r="A61" s="2" t="s">
        <v>2228</v>
      </c>
      <c r="B61" s="6" t="s">
        <v>1513</v>
      </c>
      <c r="C61" s="9">
        <v>4979.32</v>
      </c>
      <c r="D61" s="8">
        <v>44687</v>
      </c>
      <c r="E61" s="6" t="s">
        <v>16</v>
      </c>
      <c r="F61" s="6" t="s">
        <v>93</v>
      </c>
    </row>
    <row r="62" spans="1:6" ht="15.75">
      <c r="A62" s="2" t="s">
        <v>2169</v>
      </c>
      <c r="B62" s="6" t="s">
        <v>1514</v>
      </c>
      <c r="C62" s="9">
        <v>660.59</v>
      </c>
      <c r="D62" s="8">
        <v>44687</v>
      </c>
      <c r="E62" s="6" t="s">
        <v>16</v>
      </c>
      <c r="F62" s="6" t="s">
        <v>93</v>
      </c>
    </row>
    <row r="63" spans="1:6" ht="15.75">
      <c r="A63" s="2" t="s">
        <v>2229</v>
      </c>
      <c r="B63" s="6" t="s">
        <v>1553</v>
      </c>
      <c r="C63" s="9">
        <v>150</v>
      </c>
      <c r="D63" s="8">
        <v>44687</v>
      </c>
      <c r="E63" s="6" t="s">
        <v>19</v>
      </c>
      <c r="F63" s="6" t="s">
        <v>20</v>
      </c>
    </row>
    <row r="64" spans="1:6" ht="15.75">
      <c r="A64" s="2" t="s">
        <v>2230</v>
      </c>
      <c r="B64" s="6" t="s">
        <v>1554</v>
      </c>
      <c r="C64" s="9">
        <v>500</v>
      </c>
      <c r="D64" s="8">
        <v>44687</v>
      </c>
      <c r="E64" s="6" t="s">
        <v>19</v>
      </c>
      <c r="F64" s="6" t="s">
        <v>20</v>
      </c>
    </row>
    <row r="65" spans="1:6" ht="15.75">
      <c r="A65" s="2" t="s">
        <v>2230</v>
      </c>
      <c r="B65" s="6" t="s">
        <v>1555</v>
      </c>
      <c r="C65" s="9">
        <v>117.42</v>
      </c>
      <c r="D65" s="8">
        <v>44687</v>
      </c>
      <c r="E65" s="6" t="s">
        <v>19</v>
      </c>
      <c r="F65" s="6" t="s">
        <v>20</v>
      </c>
    </row>
    <row r="66" spans="1:6" ht="15.75">
      <c r="A66" s="2" t="s">
        <v>2231</v>
      </c>
      <c r="B66" s="6" t="s">
        <v>1556</v>
      </c>
      <c r="C66" s="9">
        <v>2178</v>
      </c>
      <c r="D66" s="8">
        <v>44687</v>
      </c>
      <c r="E66" s="6" t="s">
        <v>19</v>
      </c>
      <c r="F66" s="6" t="s">
        <v>20</v>
      </c>
    </row>
    <row r="67" spans="1:6" ht="15.75">
      <c r="A67" s="2" t="s">
        <v>2232</v>
      </c>
      <c r="B67" s="6" t="s">
        <v>1557</v>
      </c>
      <c r="C67" s="9">
        <v>121</v>
      </c>
      <c r="D67" s="8">
        <v>44687</v>
      </c>
      <c r="E67" s="6" t="s">
        <v>19</v>
      </c>
      <c r="F67" s="6" t="s">
        <v>20</v>
      </c>
    </row>
    <row r="68" spans="1:6" ht="15.75">
      <c r="A68" s="2" t="s">
        <v>2109</v>
      </c>
      <c r="B68" s="6" t="s">
        <v>1558</v>
      </c>
      <c r="C68" s="9">
        <v>121</v>
      </c>
      <c r="D68" s="8">
        <v>44687</v>
      </c>
      <c r="E68" s="6" t="s">
        <v>19</v>
      </c>
      <c r="F68" s="6" t="s">
        <v>20</v>
      </c>
    </row>
    <row r="69" spans="1:6" ht="15.75">
      <c r="A69" s="2" t="s">
        <v>2233</v>
      </c>
      <c r="B69" s="6" t="s">
        <v>1559</v>
      </c>
      <c r="C69" s="9">
        <v>2178</v>
      </c>
      <c r="D69" s="8">
        <v>44687</v>
      </c>
      <c r="E69" s="6" t="s">
        <v>19</v>
      </c>
      <c r="F69" s="6" t="s">
        <v>20</v>
      </c>
    </row>
    <row r="70" spans="1:6" ht="15.75">
      <c r="A70" s="2" t="s">
        <v>2204</v>
      </c>
      <c r="B70" s="6" t="s">
        <v>1613</v>
      </c>
      <c r="C70" s="9">
        <v>1815</v>
      </c>
      <c r="D70" s="8">
        <v>44687</v>
      </c>
      <c r="E70" s="6" t="s">
        <v>22</v>
      </c>
      <c r="F70" s="6" t="s">
        <v>54</v>
      </c>
    </row>
    <row r="71" spans="1:6" ht="15.75">
      <c r="A71" s="2" t="s">
        <v>2204</v>
      </c>
      <c r="B71" s="6" t="s">
        <v>1614</v>
      </c>
      <c r="C71" s="9">
        <v>1001.09</v>
      </c>
      <c r="D71" s="8">
        <v>44687</v>
      </c>
      <c r="E71" s="6" t="s">
        <v>22</v>
      </c>
      <c r="F71" s="6" t="s">
        <v>54</v>
      </c>
    </row>
    <row r="72" spans="1:6" ht="15.75">
      <c r="A72" s="2" t="s">
        <v>2095</v>
      </c>
      <c r="B72" s="6" t="s">
        <v>1626</v>
      </c>
      <c r="C72" s="9">
        <v>256.65</v>
      </c>
      <c r="D72" s="8">
        <v>44687</v>
      </c>
      <c r="E72" s="6" t="s">
        <v>23</v>
      </c>
      <c r="F72" s="6" t="s">
        <v>24</v>
      </c>
    </row>
    <row r="73" spans="1:6" ht="15.75">
      <c r="A73" s="2" t="s">
        <v>2095</v>
      </c>
      <c r="B73" s="6" t="s">
        <v>1627</v>
      </c>
      <c r="C73" s="9">
        <v>230.95</v>
      </c>
      <c r="D73" s="8">
        <v>44687</v>
      </c>
      <c r="E73" s="6" t="s">
        <v>23</v>
      </c>
      <c r="F73" s="6" t="s">
        <v>24</v>
      </c>
    </row>
    <row r="74" spans="1:6" ht="15.75">
      <c r="A74" s="2" t="s">
        <v>2177</v>
      </c>
      <c r="B74" s="6" t="s">
        <v>1628</v>
      </c>
      <c r="C74" s="9">
        <v>54.9</v>
      </c>
      <c r="D74" s="8">
        <v>44687</v>
      </c>
      <c r="E74" s="6" t="s">
        <v>23</v>
      </c>
      <c r="F74" s="6" t="s">
        <v>24</v>
      </c>
    </row>
    <row r="75" spans="1:6" ht="15.75">
      <c r="A75" s="2" t="s">
        <v>2105</v>
      </c>
      <c r="B75" s="6" t="s">
        <v>1629</v>
      </c>
      <c r="C75" s="9">
        <v>29.85</v>
      </c>
      <c r="D75" s="8">
        <v>44687</v>
      </c>
      <c r="E75" s="6" t="s">
        <v>23</v>
      </c>
      <c r="F75" s="6" t="s">
        <v>24</v>
      </c>
    </row>
    <row r="76" spans="1:6" ht="15.75">
      <c r="A76" s="2" t="s">
        <v>2065</v>
      </c>
      <c r="B76" s="6" t="s">
        <v>1639</v>
      </c>
      <c r="C76" s="9">
        <v>84112.77</v>
      </c>
      <c r="D76" s="8">
        <v>44687</v>
      </c>
      <c r="E76" s="6" t="s">
        <v>40</v>
      </c>
      <c r="F76" s="6" t="s">
        <v>623</v>
      </c>
    </row>
    <row r="77" spans="1:6" ht="15.75">
      <c r="A77" s="2" t="s">
        <v>2072</v>
      </c>
      <c r="B77" s="6" t="s">
        <v>1640</v>
      </c>
      <c r="C77" s="9">
        <v>399.18</v>
      </c>
      <c r="D77" s="8">
        <v>44687</v>
      </c>
      <c r="E77" s="6" t="s">
        <v>26</v>
      </c>
      <c r="F77" s="6" t="s">
        <v>624</v>
      </c>
    </row>
    <row r="78" spans="1:6" ht="15.75">
      <c r="A78" s="2" t="s">
        <v>2072</v>
      </c>
      <c r="B78" s="6" t="s">
        <v>1641</v>
      </c>
      <c r="C78" s="9">
        <v>75.94</v>
      </c>
      <c r="D78" s="8">
        <v>44687</v>
      </c>
      <c r="E78" s="6" t="s">
        <v>26</v>
      </c>
      <c r="F78" s="6" t="s">
        <v>624</v>
      </c>
    </row>
    <row r="79" spans="1:6" ht="15.75">
      <c r="A79" s="2" t="s">
        <v>2095</v>
      </c>
      <c r="B79" s="6" t="s">
        <v>1646</v>
      </c>
      <c r="C79" s="9">
        <v>16.85</v>
      </c>
      <c r="D79" s="8">
        <v>44687</v>
      </c>
      <c r="E79" s="6" t="s">
        <v>35</v>
      </c>
      <c r="F79" s="6" t="s">
        <v>96</v>
      </c>
    </row>
    <row r="80" spans="1:6" ht="15.75">
      <c r="A80" s="2" t="s">
        <v>2095</v>
      </c>
      <c r="B80" s="6" t="s">
        <v>1647</v>
      </c>
      <c r="C80" s="9">
        <v>328.55</v>
      </c>
      <c r="D80" s="8">
        <v>44687</v>
      </c>
      <c r="E80" s="6" t="s">
        <v>35</v>
      </c>
      <c r="F80" s="6" t="s">
        <v>96</v>
      </c>
    </row>
    <row r="81" spans="1:6" ht="15.75">
      <c r="A81" s="2" t="s">
        <v>2023</v>
      </c>
      <c r="B81" s="6" t="s">
        <v>1650</v>
      </c>
      <c r="C81" s="9">
        <v>44.84</v>
      </c>
      <c r="D81" s="8">
        <v>44687</v>
      </c>
      <c r="E81" s="6" t="s">
        <v>27</v>
      </c>
      <c r="F81" s="6" t="s">
        <v>28</v>
      </c>
    </row>
    <row r="82" spans="1:6" ht="15.75">
      <c r="A82" s="2" t="s">
        <v>2023</v>
      </c>
      <c r="B82" s="6" t="s">
        <v>1651</v>
      </c>
      <c r="C82" s="9">
        <v>200.78</v>
      </c>
      <c r="D82" s="8">
        <v>44687</v>
      </c>
      <c r="E82" s="6" t="s">
        <v>27</v>
      </c>
      <c r="F82" s="6" t="s">
        <v>28</v>
      </c>
    </row>
    <row r="83" spans="1:6" ht="15.75">
      <c r="A83" s="2" t="s">
        <v>2073</v>
      </c>
      <c r="B83" s="6" t="s">
        <v>1682</v>
      </c>
      <c r="C83" s="9">
        <v>4520.16</v>
      </c>
      <c r="D83" s="8">
        <v>44687</v>
      </c>
      <c r="E83" s="6" t="s">
        <v>89</v>
      </c>
      <c r="F83" s="6" t="s">
        <v>101</v>
      </c>
    </row>
    <row r="84" spans="1:6" ht="15.75">
      <c r="A84" s="2" t="s">
        <v>2105</v>
      </c>
      <c r="B84" s="6" t="s">
        <v>1630</v>
      </c>
      <c r="C84" s="9">
        <v>16.9</v>
      </c>
      <c r="D84" s="8">
        <v>44690</v>
      </c>
      <c r="E84" s="6" t="s">
        <v>23</v>
      </c>
      <c r="F84" s="6" t="s">
        <v>24</v>
      </c>
    </row>
    <row r="85" spans="1:6" ht="15.75">
      <c r="A85" s="2" t="s">
        <v>2178</v>
      </c>
      <c r="B85" s="6" t="s">
        <v>1403</v>
      </c>
      <c r="C85" s="9">
        <v>14.37</v>
      </c>
      <c r="D85" s="8">
        <v>44697</v>
      </c>
      <c r="E85" s="6" t="s">
        <v>6</v>
      </c>
      <c r="F85" s="6" t="s">
        <v>7</v>
      </c>
    </row>
    <row r="86" spans="1:6" ht="15.75">
      <c r="A86" s="2" t="s">
        <v>2105</v>
      </c>
      <c r="B86" s="6" t="s">
        <v>1631</v>
      </c>
      <c r="C86" s="9">
        <v>37.29</v>
      </c>
      <c r="D86" s="8">
        <v>44697</v>
      </c>
      <c r="E86" s="6" t="s">
        <v>23</v>
      </c>
      <c r="F86" s="6" t="s">
        <v>24</v>
      </c>
    </row>
    <row r="87" spans="1:6" ht="15.75">
      <c r="A87" s="2" t="s">
        <v>2104</v>
      </c>
      <c r="B87" s="6" t="s">
        <v>1632</v>
      </c>
      <c r="C87" s="9">
        <v>48.3</v>
      </c>
      <c r="D87" s="8">
        <v>44697</v>
      </c>
      <c r="E87" s="6" t="s">
        <v>23</v>
      </c>
      <c r="F87" s="6" t="s">
        <v>24</v>
      </c>
    </row>
    <row r="88" spans="1:6" ht="15.75">
      <c r="A88" s="2" t="s">
        <v>2129</v>
      </c>
      <c r="B88" s="6" t="s">
        <v>1678</v>
      </c>
      <c r="C88" s="9">
        <v>7.22</v>
      </c>
      <c r="D88" s="8">
        <v>44697</v>
      </c>
      <c r="E88" s="6" t="s">
        <v>88</v>
      </c>
      <c r="F88" s="6" t="s">
        <v>100</v>
      </c>
    </row>
    <row r="89" spans="1:6" ht="15.75">
      <c r="A89" s="2" t="s">
        <v>2027</v>
      </c>
      <c r="B89" s="6" t="s">
        <v>1401</v>
      </c>
      <c r="C89" s="9">
        <v>327.09</v>
      </c>
      <c r="D89" s="8">
        <v>44698</v>
      </c>
      <c r="E89" s="6" t="s">
        <v>6</v>
      </c>
      <c r="F89" s="6" t="s">
        <v>7</v>
      </c>
    </row>
    <row r="90" spans="1:6" ht="15.75">
      <c r="A90" s="2" t="s">
        <v>2234</v>
      </c>
      <c r="B90" s="6" t="s">
        <v>1402</v>
      </c>
      <c r="C90" s="9">
        <v>1148.56</v>
      </c>
      <c r="D90" s="8">
        <v>44698</v>
      </c>
      <c r="E90" s="6" t="s">
        <v>6</v>
      </c>
      <c r="F90" s="6" t="s">
        <v>7</v>
      </c>
    </row>
    <row r="91" spans="1:6" ht="15.75">
      <c r="A91" s="2" t="s">
        <v>2235</v>
      </c>
      <c r="B91" s="6" t="s">
        <v>1415</v>
      </c>
      <c r="C91" s="9">
        <v>6713.12</v>
      </c>
      <c r="D91" s="8">
        <v>44698</v>
      </c>
      <c r="E91" s="6" t="s">
        <v>31</v>
      </c>
      <c r="F91" s="6" t="s">
        <v>612</v>
      </c>
    </row>
    <row r="92" spans="1:6" ht="15.75">
      <c r="A92" s="2" t="s">
        <v>2076</v>
      </c>
      <c r="B92" s="6" t="s">
        <v>1416</v>
      </c>
      <c r="C92" s="9">
        <v>2013.92</v>
      </c>
      <c r="D92" s="8">
        <v>44698</v>
      </c>
      <c r="E92" s="6" t="s">
        <v>31</v>
      </c>
      <c r="F92" s="6" t="s">
        <v>612</v>
      </c>
    </row>
    <row r="93" spans="1:6" ht="15.75">
      <c r="A93" s="2" t="s">
        <v>2236</v>
      </c>
      <c r="B93" s="6" t="s">
        <v>1419</v>
      </c>
      <c r="C93" s="9">
        <v>7300</v>
      </c>
      <c r="D93" s="8">
        <v>44698</v>
      </c>
      <c r="E93" s="6" t="s">
        <v>51</v>
      </c>
      <c r="F93" s="6" t="s">
        <v>613</v>
      </c>
    </row>
    <row r="94" spans="1:6" ht="15.75">
      <c r="A94" s="2" t="s">
        <v>2015</v>
      </c>
      <c r="B94" s="6" t="s">
        <v>1422</v>
      </c>
      <c r="C94" s="9">
        <v>1110.53</v>
      </c>
      <c r="D94" s="8">
        <v>44698</v>
      </c>
      <c r="E94" s="6" t="s">
        <v>9</v>
      </c>
      <c r="F94" s="6" t="s">
        <v>10</v>
      </c>
    </row>
    <row r="95" spans="1:6" ht="15.75">
      <c r="A95" s="2" t="s">
        <v>2031</v>
      </c>
      <c r="B95" s="6" t="s">
        <v>1430</v>
      </c>
      <c r="C95" s="9">
        <v>174.24</v>
      </c>
      <c r="D95" s="8">
        <v>44698</v>
      </c>
      <c r="E95" s="6" t="s">
        <v>9</v>
      </c>
      <c r="F95" s="6" t="s">
        <v>10</v>
      </c>
    </row>
    <row r="96" spans="1:6" ht="15.75">
      <c r="A96" s="2" t="s">
        <v>2031</v>
      </c>
      <c r="B96" s="6" t="s">
        <v>1431</v>
      </c>
      <c r="C96" s="9">
        <v>43.56</v>
      </c>
      <c r="D96" s="8">
        <v>44698</v>
      </c>
      <c r="E96" s="6" t="s">
        <v>9</v>
      </c>
      <c r="F96" s="6" t="s">
        <v>10</v>
      </c>
    </row>
    <row r="97" spans="1:6" ht="15.75">
      <c r="A97" s="2" t="s">
        <v>2031</v>
      </c>
      <c r="B97" s="6" t="s">
        <v>1432</v>
      </c>
      <c r="C97" s="9">
        <v>4704.48</v>
      </c>
      <c r="D97" s="8">
        <v>44698</v>
      </c>
      <c r="E97" s="6" t="s">
        <v>9</v>
      </c>
      <c r="F97" s="6" t="s">
        <v>10</v>
      </c>
    </row>
    <row r="98" spans="1:6" ht="15.75">
      <c r="A98" s="2" t="s">
        <v>2019</v>
      </c>
      <c r="B98" s="6" t="s">
        <v>1433</v>
      </c>
      <c r="C98" s="9">
        <v>6588.21</v>
      </c>
      <c r="D98" s="8">
        <v>44698</v>
      </c>
      <c r="E98" s="6" t="s">
        <v>9</v>
      </c>
      <c r="F98" s="6" t="s">
        <v>10</v>
      </c>
    </row>
    <row r="99" spans="1:6" ht="15.75">
      <c r="A99" s="2" t="s">
        <v>2237</v>
      </c>
      <c r="B99" s="6" t="s">
        <v>1434</v>
      </c>
      <c r="C99" s="9">
        <v>3630</v>
      </c>
      <c r="D99" s="8">
        <v>44698</v>
      </c>
      <c r="E99" s="6" t="s">
        <v>9</v>
      </c>
      <c r="F99" s="6" t="s">
        <v>10</v>
      </c>
    </row>
    <row r="100" spans="1:6" ht="15.75">
      <c r="A100" s="2" t="s">
        <v>2134</v>
      </c>
      <c r="B100" s="6" t="s">
        <v>1465</v>
      </c>
      <c r="C100" s="9">
        <v>49.5</v>
      </c>
      <c r="D100" s="8">
        <v>44698</v>
      </c>
      <c r="E100" s="6" t="s">
        <v>11</v>
      </c>
      <c r="F100" s="6" t="s">
        <v>90</v>
      </c>
    </row>
    <row r="101" spans="1:6" ht="15.75">
      <c r="A101" s="2" t="s">
        <v>2238</v>
      </c>
      <c r="B101" s="6" t="s">
        <v>1515</v>
      </c>
      <c r="C101" s="9">
        <v>2028.49</v>
      </c>
      <c r="D101" s="8">
        <v>44698</v>
      </c>
      <c r="E101" s="6" t="s">
        <v>16</v>
      </c>
      <c r="F101" s="6" t="s">
        <v>93</v>
      </c>
    </row>
    <row r="102" spans="1:6" ht="15.75">
      <c r="A102" s="2" t="s">
        <v>2050</v>
      </c>
      <c r="B102" s="6" t="s">
        <v>1516</v>
      </c>
      <c r="C102" s="9">
        <v>4578.04</v>
      </c>
      <c r="D102" s="8">
        <v>44698</v>
      </c>
      <c r="E102" s="6" t="s">
        <v>16</v>
      </c>
      <c r="F102" s="6" t="s">
        <v>93</v>
      </c>
    </row>
    <row r="103" spans="1:6" ht="15.75">
      <c r="A103" s="2" t="s">
        <v>2239</v>
      </c>
      <c r="B103" s="6" t="s">
        <v>1560</v>
      </c>
      <c r="C103" s="9">
        <v>2178</v>
      </c>
      <c r="D103" s="8">
        <v>44698</v>
      </c>
      <c r="E103" s="6" t="s">
        <v>19</v>
      </c>
      <c r="F103" s="6" t="s">
        <v>20</v>
      </c>
    </row>
    <row r="104" spans="1:6" ht="15.75">
      <c r="A104" s="2" t="s">
        <v>2170</v>
      </c>
      <c r="B104" s="6" t="s">
        <v>1561</v>
      </c>
      <c r="C104" s="9">
        <v>1500</v>
      </c>
      <c r="D104" s="8">
        <v>44698</v>
      </c>
      <c r="E104" s="6" t="s">
        <v>19</v>
      </c>
      <c r="F104" s="6" t="s">
        <v>20</v>
      </c>
    </row>
    <row r="105" spans="1:6" ht="15.75">
      <c r="A105" s="2" t="s">
        <v>2240</v>
      </c>
      <c r="B105" s="6" t="s">
        <v>1615</v>
      </c>
      <c r="C105" s="9">
        <v>2843.5</v>
      </c>
      <c r="D105" s="8">
        <v>44698</v>
      </c>
      <c r="E105" s="6" t="s">
        <v>22</v>
      </c>
      <c r="F105" s="6" t="s">
        <v>54</v>
      </c>
    </row>
    <row r="106" spans="1:6" ht="15.75">
      <c r="A106" s="2" t="s">
        <v>2093</v>
      </c>
      <c r="B106" s="6" t="s">
        <v>1616</v>
      </c>
      <c r="C106" s="9">
        <v>1573</v>
      </c>
      <c r="D106" s="8">
        <v>44698</v>
      </c>
      <c r="E106" s="6" t="s">
        <v>22</v>
      </c>
      <c r="F106" s="6" t="s">
        <v>54</v>
      </c>
    </row>
    <row r="107" spans="1:6" ht="15.75">
      <c r="A107" s="2" t="s">
        <v>2113</v>
      </c>
      <c r="B107" s="6" t="s">
        <v>1617</v>
      </c>
      <c r="C107" s="9">
        <v>453.75</v>
      </c>
      <c r="D107" s="8">
        <v>44698</v>
      </c>
      <c r="E107" s="6" t="s">
        <v>22</v>
      </c>
      <c r="F107" s="6" t="s">
        <v>54</v>
      </c>
    </row>
    <row r="108" spans="1:6" ht="15.75">
      <c r="A108" s="2" t="s">
        <v>2063</v>
      </c>
      <c r="B108" s="6" t="s">
        <v>1638</v>
      </c>
      <c r="C108" s="9">
        <v>26000.79</v>
      </c>
      <c r="D108" s="8">
        <v>44698</v>
      </c>
      <c r="E108" s="6" t="s">
        <v>34</v>
      </c>
      <c r="F108" s="6" t="s">
        <v>621</v>
      </c>
    </row>
    <row r="109" spans="1:6" ht="15.75">
      <c r="A109" s="2" t="s">
        <v>2115</v>
      </c>
      <c r="B109" s="6" t="s">
        <v>1642</v>
      </c>
      <c r="C109" s="9">
        <v>306.37</v>
      </c>
      <c r="D109" s="8">
        <v>44698</v>
      </c>
      <c r="E109" s="6" t="s">
        <v>26</v>
      </c>
      <c r="F109" s="6" t="s">
        <v>624</v>
      </c>
    </row>
    <row r="110" spans="1:6" ht="15.75">
      <c r="A110" s="2" t="s">
        <v>2106</v>
      </c>
      <c r="B110" s="6" t="s">
        <v>1652</v>
      </c>
      <c r="C110" s="9">
        <v>87.32</v>
      </c>
      <c r="D110" s="8">
        <v>44698</v>
      </c>
      <c r="E110" s="6" t="s">
        <v>27</v>
      </c>
      <c r="F110" s="6" t="s">
        <v>28</v>
      </c>
    </row>
    <row r="111" spans="1:6" ht="15.75">
      <c r="A111" s="2" t="s">
        <v>2023</v>
      </c>
      <c r="B111" s="6" t="s">
        <v>1653</v>
      </c>
      <c r="C111" s="9">
        <v>887.2</v>
      </c>
      <c r="D111" s="8">
        <v>44698</v>
      </c>
      <c r="E111" s="6" t="s">
        <v>27</v>
      </c>
      <c r="F111" s="6" t="s">
        <v>28</v>
      </c>
    </row>
    <row r="112" spans="1:6" ht="15.75">
      <c r="A112" s="2" t="s">
        <v>2199</v>
      </c>
      <c r="B112" s="6" t="s">
        <v>1670</v>
      </c>
      <c r="C112" s="9">
        <v>136.13</v>
      </c>
      <c r="D112" s="8">
        <v>44698</v>
      </c>
      <c r="E112" s="6" t="s">
        <v>29</v>
      </c>
      <c r="F112" s="6" t="s">
        <v>625</v>
      </c>
    </row>
    <row r="113" spans="1:6" ht="15.75">
      <c r="A113" s="2" t="s">
        <v>2241</v>
      </c>
      <c r="B113" s="6" t="s">
        <v>1404</v>
      </c>
      <c r="C113" s="9">
        <v>60.83</v>
      </c>
      <c r="D113" s="8">
        <v>44701</v>
      </c>
      <c r="E113" s="6" t="s">
        <v>6</v>
      </c>
      <c r="F113" s="6" t="s">
        <v>7</v>
      </c>
    </row>
    <row r="114" spans="1:6" ht="15.75">
      <c r="A114" s="2" t="s">
        <v>2108</v>
      </c>
      <c r="B114" s="6" t="s">
        <v>1414</v>
      </c>
      <c r="C114" s="9">
        <v>1899.1</v>
      </c>
      <c r="D114" s="8">
        <v>44701</v>
      </c>
      <c r="E114" s="6" t="s">
        <v>30</v>
      </c>
      <c r="F114" s="6" t="s">
        <v>611</v>
      </c>
    </row>
    <row r="115" spans="1:6" ht="15.75">
      <c r="A115" s="2" t="s">
        <v>2242</v>
      </c>
      <c r="B115" s="6" t="s">
        <v>1420</v>
      </c>
      <c r="C115" s="9">
        <v>986.15</v>
      </c>
      <c r="D115" s="8">
        <v>44701</v>
      </c>
      <c r="E115" s="6" t="s">
        <v>8</v>
      </c>
      <c r="F115" s="6" t="s">
        <v>49</v>
      </c>
    </row>
    <row r="116" spans="1:6" ht="15.75">
      <c r="A116" s="2" t="s">
        <v>2077</v>
      </c>
      <c r="B116" s="6" t="s">
        <v>1435</v>
      </c>
      <c r="C116" s="9">
        <v>5544.22</v>
      </c>
      <c r="D116" s="8">
        <v>44701</v>
      </c>
      <c r="E116" s="6" t="s">
        <v>9</v>
      </c>
      <c r="F116" s="6" t="s">
        <v>10</v>
      </c>
    </row>
    <row r="117" spans="1:6" ht="15.75">
      <c r="A117" s="2" t="s">
        <v>2243</v>
      </c>
      <c r="B117" s="6" t="s">
        <v>1436</v>
      </c>
      <c r="C117" s="9">
        <v>543.29</v>
      </c>
      <c r="D117" s="8">
        <v>44701</v>
      </c>
      <c r="E117" s="6" t="s">
        <v>9</v>
      </c>
      <c r="F117" s="6" t="s">
        <v>10</v>
      </c>
    </row>
    <row r="118" spans="1:6" ht="15.75">
      <c r="A118" s="2" t="s">
        <v>2196</v>
      </c>
      <c r="B118" s="6" t="s">
        <v>1437</v>
      </c>
      <c r="C118" s="9">
        <v>1270.5</v>
      </c>
      <c r="D118" s="8">
        <v>44701</v>
      </c>
      <c r="E118" s="6" t="s">
        <v>9</v>
      </c>
      <c r="F118" s="6" t="s">
        <v>10</v>
      </c>
    </row>
    <row r="119" spans="1:6" ht="15.75">
      <c r="A119" s="2" t="s">
        <v>2244</v>
      </c>
      <c r="B119" s="6" t="s">
        <v>1450</v>
      </c>
      <c r="C119" s="9">
        <v>600</v>
      </c>
      <c r="D119" s="8">
        <v>44701</v>
      </c>
      <c r="E119" s="6" t="s">
        <v>32</v>
      </c>
      <c r="F119" s="6" t="s">
        <v>615</v>
      </c>
    </row>
    <row r="120" spans="1:6" ht="15.75">
      <c r="A120" s="2" t="s">
        <v>2245</v>
      </c>
      <c r="B120" s="6" t="s">
        <v>1451</v>
      </c>
      <c r="C120" s="9">
        <v>600</v>
      </c>
      <c r="D120" s="8">
        <v>44701</v>
      </c>
      <c r="E120" s="6" t="s">
        <v>32</v>
      </c>
      <c r="F120" s="6" t="s">
        <v>615</v>
      </c>
    </row>
    <row r="121" spans="1:6" ht="15.75">
      <c r="A121" s="2" t="s">
        <v>2120</v>
      </c>
      <c r="B121" s="6" t="s">
        <v>1452</v>
      </c>
      <c r="C121" s="9">
        <v>3830.27</v>
      </c>
      <c r="D121" s="8">
        <v>44701</v>
      </c>
      <c r="E121" s="6" t="s">
        <v>32</v>
      </c>
      <c r="F121" s="6" t="s">
        <v>615</v>
      </c>
    </row>
    <row r="122" spans="1:6" ht="15.75">
      <c r="A122" s="2" t="s">
        <v>2120</v>
      </c>
      <c r="B122" s="6" t="s">
        <v>1453</v>
      </c>
      <c r="C122" s="9">
        <v>3830.27</v>
      </c>
      <c r="D122" s="8">
        <v>44701</v>
      </c>
      <c r="E122" s="6" t="s">
        <v>32</v>
      </c>
      <c r="F122" s="6" t="s">
        <v>615</v>
      </c>
    </row>
    <row r="123" spans="1:6" ht="15.75">
      <c r="A123" s="2" t="s">
        <v>2246</v>
      </c>
      <c r="B123" s="6" t="s">
        <v>1480</v>
      </c>
      <c r="C123" s="9">
        <v>1553.64</v>
      </c>
      <c r="D123" s="8">
        <v>44701</v>
      </c>
      <c r="E123" s="6" t="s">
        <v>14</v>
      </c>
      <c r="F123" s="6" t="s">
        <v>617</v>
      </c>
    </row>
    <row r="124" spans="1:6" ht="15.75">
      <c r="A124" s="2" t="s">
        <v>2111</v>
      </c>
      <c r="B124" s="6" t="s">
        <v>1489</v>
      </c>
      <c r="C124" s="9">
        <v>1043.63</v>
      </c>
      <c r="D124" s="8">
        <v>44701</v>
      </c>
      <c r="E124" s="6" t="s">
        <v>55</v>
      </c>
      <c r="F124" s="6" t="s">
        <v>92</v>
      </c>
    </row>
    <row r="125" spans="1:6" ht="15.75">
      <c r="A125" s="2" t="s">
        <v>2111</v>
      </c>
      <c r="B125" s="6" t="s">
        <v>1490</v>
      </c>
      <c r="C125" s="9">
        <v>1043.63</v>
      </c>
      <c r="D125" s="8">
        <v>44701</v>
      </c>
      <c r="E125" s="6" t="s">
        <v>55</v>
      </c>
      <c r="F125" s="6" t="s">
        <v>92</v>
      </c>
    </row>
    <row r="126" spans="1:6" ht="15.75">
      <c r="A126" s="2" t="s">
        <v>2111</v>
      </c>
      <c r="B126" s="6" t="s">
        <v>1491</v>
      </c>
      <c r="C126" s="9">
        <v>1043.63</v>
      </c>
      <c r="D126" s="8">
        <v>44701</v>
      </c>
      <c r="E126" s="6" t="s">
        <v>55</v>
      </c>
      <c r="F126" s="6" t="s">
        <v>92</v>
      </c>
    </row>
    <row r="127" spans="1:6" ht="15.75">
      <c r="A127" s="2" t="s">
        <v>2111</v>
      </c>
      <c r="B127" s="6" t="s">
        <v>1492</v>
      </c>
      <c r="C127" s="9">
        <v>292.41</v>
      </c>
      <c r="D127" s="8">
        <v>44701</v>
      </c>
      <c r="E127" s="6" t="s">
        <v>55</v>
      </c>
      <c r="F127" s="6" t="s">
        <v>92</v>
      </c>
    </row>
    <row r="128" spans="1:6" ht="15.75">
      <c r="A128" s="2" t="s">
        <v>2223</v>
      </c>
      <c r="B128" s="6" t="s">
        <v>1493</v>
      </c>
      <c r="C128" s="9">
        <v>2184.85</v>
      </c>
      <c r="D128" s="8">
        <v>44701</v>
      </c>
      <c r="E128" s="6" t="s">
        <v>55</v>
      </c>
      <c r="F128" s="6" t="s">
        <v>92</v>
      </c>
    </row>
    <row r="129" spans="1:6" ht="15.75">
      <c r="A129" s="2" t="s">
        <v>2053</v>
      </c>
      <c r="B129" s="6" t="s">
        <v>1517</v>
      </c>
      <c r="C129" s="9">
        <v>1339.49</v>
      </c>
      <c r="D129" s="8">
        <v>44701</v>
      </c>
      <c r="E129" s="6" t="s">
        <v>16</v>
      </c>
      <c r="F129" s="6" t="s">
        <v>93</v>
      </c>
    </row>
    <row r="130" spans="1:6" ht="15.75">
      <c r="A130" s="2" t="s">
        <v>2247</v>
      </c>
      <c r="B130" s="6" t="s">
        <v>1518</v>
      </c>
      <c r="C130" s="9">
        <v>5324</v>
      </c>
      <c r="D130" s="8">
        <v>44701</v>
      </c>
      <c r="E130" s="6" t="s">
        <v>16</v>
      </c>
      <c r="F130" s="6" t="s">
        <v>93</v>
      </c>
    </row>
    <row r="131" spans="1:6" ht="15.75">
      <c r="A131" s="2" t="s">
        <v>2248</v>
      </c>
      <c r="B131" s="6" t="s">
        <v>1519</v>
      </c>
      <c r="C131" s="9">
        <v>1815</v>
      </c>
      <c r="D131" s="8">
        <v>44701</v>
      </c>
      <c r="E131" s="6" t="s">
        <v>16</v>
      </c>
      <c r="F131" s="6" t="s">
        <v>93</v>
      </c>
    </row>
    <row r="132" spans="1:6" ht="15.75">
      <c r="A132" s="2" t="s">
        <v>2249</v>
      </c>
      <c r="B132" s="6" t="s">
        <v>1520</v>
      </c>
      <c r="C132" s="9">
        <v>1633.5</v>
      </c>
      <c r="D132" s="8">
        <v>44701</v>
      </c>
      <c r="E132" s="6" t="s">
        <v>16</v>
      </c>
      <c r="F132" s="6" t="s">
        <v>93</v>
      </c>
    </row>
    <row r="133" spans="1:6" ht="15.75">
      <c r="A133" s="2" t="s">
        <v>2248</v>
      </c>
      <c r="B133" s="6" t="s">
        <v>1521</v>
      </c>
      <c r="C133" s="9">
        <v>1815</v>
      </c>
      <c r="D133" s="8">
        <v>44701</v>
      </c>
      <c r="E133" s="6" t="s">
        <v>16</v>
      </c>
      <c r="F133" s="6" t="s">
        <v>93</v>
      </c>
    </row>
    <row r="134" spans="1:6" ht="15.75">
      <c r="A134" s="2" t="s">
        <v>2249</v>
      </c>
      <c r="B134" s="6" t="s">
        <v>1522</v>
      </c>
      <c r="C134" s="9">
        <v>2178</v>
      </c>
      <c r="D134" s="8">
        <v>44701</v>
      </c>
      <c r="E134" s="6" t="s">
        <v>16</v>
      </c>
      <c r="F134" s="6" t="s">
        <v>93</v>
      </c>
    </row>
    <row r="135" spans="1:6" ht="15.75">
      <c r="A135" s="2" t="s">
        <v>2250</v>
      </c>
      <c r="B135" s="6" t="s">
        <v>1523</v>
      </c>
      <c r="C135" s="9">
        <v>1464.1</v>
      </c>
      <c r="D135" s="8">
        <v>44701</v>
      </c>
      <c r="E135" s="6" t="s">
        <v>16</v>
      </c>
      <c r="F135" s="6" t="s">
        <v>93</v>
      </c>
    </row>
    <row r="136" spans="1:6" ht="15.75">
      <c r="A136" s="2" t="s">
        <v>2085</v>
      </c>
      <c r="B136" s="6" t="s">
        <v>1524</v>
      </c>
      <c r="C136" s="9">
        <v>868.15</v>
      </c>
      <c r="D136" s="8">
        <v>44701</v>
      </c>
      <c r="E136" s="6" t="s">
        <v>16</v>
      </c>
      <c r="F136" s="6" t="s">
        <v>93</v>
      </c>
    </row>
    <row r="137" spans="1:6" ht="15.75">
      <c r="A137" s="2" t="s">
        <v>2069</v>
      </c>
      <c r="B137" s="6" t="s">
        <v>1525</v>
      </c>
      <c r="C137" s="9">
        <v>739.5</v>
      </c>
      <c r="D137" s="8">
        <v>44701</v>
      </c>
      <c r="E137" s="6" t="s">
        <v>16</v>
      </c>
      <c r="F137" s="6" t="s">
        <v>93</v>
      </c>
    </row>
    <row r="138" spans="1:6" ht="15.75">
      <c r="A138" s="2" t="s">
        <v>2085</v>
      </c>
      <c r="B138" s="6" t="s">
        <v>1526</v>
      </c>
      <c r="C138" s="9">
        <v>496.1</v>
      </c>
      <c r="D138" s="8">
        <v>44701</v>
      </c>
      <c r="E138" s="6" t="s">
        <v>16</v>
      </c>
      <c r="F138" s="6" t="s">
        <v>93</v>
      </c>
    </row>
    <row r="139" spans="1:6" ht="15.75">
      <c r="A139" s="2" t="s">
        <v>2101</v>
      </c>
      <c r="B139" s="6" t="s">
        <v>1527</v>
      </c>
      <c r="C139" s="9">
        <v>1724.25</v>
      </c>
      <c r="D139" s="8">
        <v>44701</v>
      </c>
      <c r="E139" s="6" t="s">
        <v>16</v>
      </c>
      <c r="F139" s="6" t="s">
        <v>93</v>
      </c>
    </row>
    <row r="140" spans="1:6" ht="15.75">
      <c r="A140" s="2" t="s">
        <v>2251</v>
      </c>
      <c r="B140" s="6" t="s">
        <v>1528</v>
      </c>
      <c r="C140" s="9">
        <v>933.13</v>
      </c>
      <c r="D140" s="8">
        <v>44701</v>
      </c>
      <c r="E140" s="6" t="s">
        <v>16</v>
      </c>
      <c r="F140" s="6" t="s">
        <v>93</v>
      </c>
    </row>
    <row r="141" spans="1:6" ht="15.75">
      <c r="A141" s="2" t="s">
        <v>2252</v>
      </c>
      <c r="B141" s="6" t="s">
        <v>1562</v>
      </c>
      <c r="C141" s="9">
        <v>2178</v>
      </c>
      <c r="D141" s="8">
        <v>44701</v>
      </c>
      <c r="E141" s="6" t="s">
        <v>19</v>
      </c>
      <c r="F141" s="6" t="s">
        <v>20</v>
      </c>
    </row>
    <row r="142" spans="1:6" ht="15.75">
      <c r="A142" s="2" t="s">
        <v>2220</v>
      </c>
      <c r="B142" s="6" t="s">
        <v>1563</v>
      </c>
      <c r="C142" s="9">
        <v>2178</v>
      </c>
      <c r="D142" s="8">
        <v>44701</v>
      </c>
      <c r="E142" s="6" t="s">
        <v>19</v>
      </c>
      <c r="F142" s="6" t="s">
        <v>20</v>
      </c>
    </row>
    <row r="143" spans="1:6" ht="15.75">
      <c r="A143" s="2" t="s">
        <v>2198</v>
      </c>
      <c r="B143" s="6" t="s">
        <v>1564</v>
      </c>
      <c r="C143" s="9">
        <v>300</v>
      </c>
      <c r="D143" s="8">
        <v>44701</v>
      </c>
      <c r="E143" s="6" t="s">
        <v>19</v>
      </c>
      <c r="F143" s="6" t="s">
        <v>20</v>
      </c>
    </row>
    <row r="144" spans="1:6" ht="15.75">
      <c r="A144" s="2" t="s">
        <v>2253</v>
      </c>
      <c r="B144" s="6" t="s">
        <v>1565</v>
      </c>
      <c r="C144" s="9">
        <v>605</v>
      </c>
      <c r="D144" s="8">
        <v>44701</v>
      </c>
      <c r="E144" s="6" t="s">
        <v>19</v>
      </c>
      <c r="F144" s="6" t="s">
        <v>20</v>
      </c>
    </row>
    <row r="145" spans="1:6" ht="15.75">
      <c r="A145" s="2" t="s">
        <v>2254</v>
      </c>
      <c r="B145" s="6" t="s">
        <v>1594</v>
      </c>
      <c r="C145" s="9">
        <v>22269.73</v>
      </c>
      <c r="D145" s="8">
        <v>44701</v>
      </c>
      <c r="E145" s="6" t="s">
        <v>21</v>
      </c>
      <c r="F145" s="6" t="s">
        <v>620</v>
      </c>
    </row>
    <row r="146" spans="1:6" ht="15.75">
      <c r="A146" s="2" t="s">
        <v>2060</v>
      </c>
      <c r="B146" s="6" t="s">
        <v>1595</v>
      </c>
      <c r="C146" s="9">
        <v>544.5</v>
      </c>
      <c r="D146" s="8">
        <v>44701</v>
      </c>
      <c r="E146" s="6" t="s">
        <v>21</v>
      </c>
      <c r="F146" s="6" t="s">
        <v>620</v>
      </c>
    </row>
    <row r="147" spans="1:6" ht="15.75">
      <c r="A147" s="2" t="s">
        <v>2019</v>
      </c>
      <c r="B147" s="6" t="s">
        <v>1596</v>
      </c>
      <c r="C147" s="9">
        <v>4527.67</v>
      </c>
      <c r="D147" s="8">
        <v>44701</v>
      </c>
      <c r="E147" s="6" t="s">
        <v>21</v>
      </c>
      <c r="F147" s="6" t="s">
        <v>620</v>
      </c>
    </row>
    <row r="148" spans="1:6" ht="15.75">
      <c r="A148" s="2" t="s">
        <v>2255</v>
      </c>
      <c r="B148" s="6" t="s">
        <v>1600</v>
      </c>
      <c r="C148" s="9">
        <v>884.84</v>
      </c>
      <c r="D148" s="8">
        <v>44701</v>
      </c>
      <c r="E148" s="6" t="s">
        <v>33</v>
      </c>
      <c r="F148" s="6" t="s">
        <v>94</v>
      </c>
    </row>
    <row r="149" spans="1:6" ht="15.75">
      <c r="A149" s="2" t="s">
        <v>2061</v>
      </c>
      <c r="B149" s="6" t="s">
        <v>1601</v>
      </c>
      <c r="C149" s="9">
        <v>324.45</v>
      </c>
      <c r="D149" s="8">
        <v>44701</v>
      </c>
      <c r="E149" s="6" t="s">
        <v>33</v>
      </c>
      <c r="F149" s="6" t="s">
        <v>94</v>
      </c>
    </row>
    <row r="150" spans="1:6" ht="15.75">
      <c r="A150" s="2" t="s">
        <v>2092</v>
      </c>
      <c r="B150" s="6" t="s">
        <v>1618</v>
      </c>
      <c r="C150" s="9">
        <v>969.21</v>
      </c>
      <c r="D150" s="8">
        <v>44701</v>
      </c>
      <c r="E150" s="6" t="s">
        <v>22</v>
      </c>
      <c r="F150" s="6" t="s">
        <v>54</v>
      </c>
    </row>
    <row r="151" spans="1:6" ht="15.75">
      <c r="A151" s="2" t="s">
        <v>2093</v>
      </c>
      <c r="B151" s="6" t="s">
        <v>1619</v>
      </c>
      <c r="C151" s="9">
        <v>193.6</v>
      </c>
      <c r="D151" s="8">
        <v>44701</v>
      </c>
      <c r="E151" s="6" t="s">
        <v>22</v>
      </c>
      <c r="F151" s="6" t="s">
        <v>54</v>
      </c>
    </row>
    <row r="152" spans="1:6" ht="15.75">
      <c r="A152" s="2" t="s">
        <v>2256</v>
      </c>
      <c r="B152" s="6" t="s">
        <v>1620</v>
      </c>
      <c r="C152" s="9">
        <v>254.1</v>
      </c>
      <c r="D152" s="8">
        <v>44701</v>
      </c>
      <c r="E152" s="6" t="s">
        <v>22</v>
      </c>
      <c r="F152" s="6" t="s">
        <v>54</v>
      </c>
    </row>
    <row r="153" spans="1:6" ht="15.75">
      <c r="A153" s="2" t="s">
        <v>2257</v>
      </c>
      <c r="B153" s="6" t="s">
        <v>1633</v>
      </c>
      <c r="C153" s="9">
        <v>635</v>
      </c>
      <c r="D153" s="8">
        <v>44701</v>
      </c>
      <c r="E153" s="6" t="s">
        <v>23</v>
      </c>
      <c r="F153" s="6" t="s">
        <v>24</v>
      </c>
    </row>
    <row r="154" spans="1:6" ht="15.75">
      <c r="A154" s="2" t="s">
        <v>2258</v>
      </c>
      <c r="B154" s="6" t="s">
        <v>1634</v>
      </c>
      <c r="C154" s="9">
        <v>60.8</v>
      </c>
      <c r="D154" s="8">
        <v>44701</v>
      </c>
      <c r="E154" s="6" t="s">
        <v>23</v>
      </c>
      <c r="F154" s="6" t="s">
        <v>24</v>
      </c>
    </row>
    <row r="155" spans="1:6" ht="15.75">
      <c r="A155" s="2" t="s">
        <v>2174</v>
      </c>
      <c r="B155" s="6" t="s">
        <v>1635</v>
      </c>
      <c r="C155" s="9">
        <v>254</v>
      </c>
      <c r="D155" s="8">
        <v>44701</v>
      </c>
      <c r="E155" s="6" t="s">
        <v>23</v>
      </c>
      <c r="F155" s="6" t="s">
        <v>24</v>
      </c>
    </row>
    <row r="156" spans="1:6" ht="15.75">
      <c r="A156" s="2" t="s">
        <v>2023</v>
      </c>
      <c r="B156" s="6" t="s">
        <v>1654</v>
      </c>
      <c r="C156" s="9">
        <v>80.32</v>
      </c>
      <c r="D156" s="8">
        <v>44701</v>
      </c>
      <c r="E156" s="6" t="s">
        <v>27</v>
      </c>
      <c r="F156" s="6" t="s">
        <v>28</v>
      </c>
    </row>
    <row r="157" spans="1:6" ht="15.75">
      <c r="A157" s="2" t="s">
        <v>2023</v>
      </c>
      <c r="B157" s="6" t="s">
        <v>1655</v>
      </c>
      <c r="C157" s="9">
        <v>268.98</v>
      </c>
      <c r="D157" s="8">
        <v>44701</v>
      </c>
      <c r="E157" s="6" t="s">
        <v>27</v>
      </c>
      <c r="F157" s="6" t="s">
        <v>28</v>
      </c>
    </row>
    <row r="158" spans="1:6" ht="15.75">
      <c r="A158" s="2" t="s">
        <v>2023</v>
      </c>
      <c r="B158" s="6" t="s">
        <v>1656</v>
      </c>
      <c r="C158" s="9">
        <v>145.78</v>
      </c>
      <c r="D158" s="8">
        <v>44701</v>
      </c>
      <c r="E158" s="6" t="s">
        <v>27</v>
      </c>
      <c r="F158" s="6" t="s">
        <v>28</v>
      </c>
    </row>
    <row r="159" spans="1:6" ht="15.75">
      <c r="A159" s="2" t="s">
        <v>2023</v>
      </c>
      <c r="B159" s="6" t="s">
        <v>1657</v>
      </c>
      <c r="C159" s="9">
        <v>133.48</v>
      </c>
      <c r="D159" s="8">
        <v>44701</v>
      </c>
      <c r="E159" s="6" t="s">
        <v>27</v>
      </c>
      <c r="F159" s="6" t="s">
        <v>28</v>
      </c>
    </row>
    <row r="160" spans="1:6" ht="15.75">
      <c r="A160" s="2" t="s">
        <v>2023</v>
      </c>
      <c r="B160" s="6" t="s">
        <v>1658</v>
      </c>
      <c r="C160" s="9">
        <v>386.68</v>
      </c>
      <c r="D160" s="8">
        <v>44701</v>
      </c>
      <c r="E160" s="6" t="s">
        <v>27</v>
      </c>
      <c r="F160" s="6" t="s">
        <v>28</v>
      </c>
    </row>
    <row r="161" spans="1:6" ht="15.75">
      <c r="A161" s="2" t="s">
        <v>2023</v>
      </c>
      <c r="B161" s="6" t="s">
        <v>1659</v>
      </c>
      <c r="C161" s="9">
        <v>938.15</v>
      </c>
      <c r="D161" s="8">
        <v>44701</v>
      </c>
      <c r="E161" s="6" t="s">
        <v>27</v>
      </c>
      <c r="F161" s="6" t="s">
        <v>28</v>
      </c>
    </row>
    <row r="162" spans="1:6" ht="15.75">
      <c r="A162" s="2" t="s">
        <v>2259</v>
      </c>
      <c r="B162" s="6" t="s">
        <v>1671</v>
      </c>
      <c r="C162" s="9">
        <v>656.04</v>
      </c>
      <c r="D162" s="8">
        <v>44701</v>
      </c>
      <c r="E162" s="6" t="s">
        <v>29</v>
      </c>
      <c r="F162" s="6" t="s">
        <v>625</v>
      </c>
    </row>
    <row r="163" spans="1:6" ht="15.75">
      <c r="A163" s="2" t="s">
        <v>2074</v>
      </c>
      <c r="B163" s="6" t="s">
        <v>1405</v>
      </c>
      <c r="C163" s="9">
        <v>12.8</v>
      </c>
      <c r="D163" s="8">
        <v>44705</v>
      </c>
      <c r="E163" s="6" t="s">
        <v>6</v>
      </c>
      <c r="F163" s="6" t="s">
        <v>7</v>
      </c>
    </row>
    <row r="164" spans="1:6" ht="15.75">
      <c r="A164" s="2" t="s">
        <v>2074</v>
      </c>
      <c r="B164" s="6" t="s">
        <v>1406</v>
      </c>
      <c r="C164" s="9">
        <v>28.73</v>
      </c>
      <c r="D164" s="8">
        <v>44705</v>
      </c>
      <c r="E164" s="6" t="s">
        <v>6</v>
      </c>
      <c r="F164" s="6" t="s">
        <v>7</v>
      </c>
    </row>
    <row r="165" spans="1:6" ht="15.75">
      <c r="A165" s="2" t="s">
        <v>2253</v>
      </c>
      <c r="B165" s="6" t="s">
        <v>1407</v>
      </c>
      <c r="C165" s="9">
        <v>302.5</v>
      </c>
      <c r="D165" s="8">
        <v>44705</v>
      </c>
      <c r="E165" s="6" t="s">
        <v>6</v>
      </c>
      <c r="F165" s="6" t="s">
        <v>7</v>
      </c>
    </row>
    <row r="166" spans="1:6" ht="15.75">
      <c r="A166" s="2" t="s">
        <v>2074</v>
      </c>
      <c r="B166" s="6" t="s">
        <v>1408</v>
      </c>
      <c r="C166" s="9">
        <v>5.2</v>
      </c>
      <c r="D166" s="8">
        <v>44705</v>
      </c>
      <c r="E166" s="6" t="s">
        <v>6</v>
      </c>
      <c r="F166" s="6" t="s">
        <v>7</v>
      </c>
    </row>
    <row r="167" spans="1:6" ht="15.75">
      <c r="A167" s="2" t="s">
        <v>2209</v>
      </c>
      <c r="B167" s="6" t="s">
        <v>1409</v>
      </c>
      <c r="C167" s="9">
        <v>4319.7</v>
      </c>
      <c r="D167" s="8">
        <v>44705</v>
      </c>
      <c r="E167" s="6" t="s">
        <v>6</v>
      </c>
      <c r="F167" s="6" t="s">
        <v>7</v>
      </c>
    </row>
    <row r="168" spans="1:6" ht="15.75">
      <c r="A168" s="2" t="s">
        <v>2260</v>
      </c>
      <c r="B168" s="6" t="s">
        <v>1438</v>
      </c>
      <c r="C168" s="9">
        <v>2783</v>
      </c>
      <c r="D168" s="8">
        <v>44705</v>
      </c>
      <c r="E168" s="6" t="s">
        <v>9</v>
      </c>
      <c r="F168" s="6" t="s">
        <v>10</v>
      </c>
    </row>
    <row r="169" spans="1:6" ht="15.75">
      <c r="A169" s="2" t="s">
        <v>2035</v>
      </c>
      <c r="B169" s="6" t="s">
        <v>1439</v>
      </c>
      <c r="C169" s="9">
        <v>9010.33</v>
      </c>
      <c r="D169" s="8">
        <v>44705</v>
      </c>
      <c r="E169" s="6" t="s">
        <v>9</v>
      </c>
      <c r="F169" s="6" t="s">
        <v>10</v>
      </c>
    </row>
    <row r="170" spans="1:6" ht="15.75">
      <c r="A170" s="2" t="s">
        <v>2212</v>
      </c>
      <c r="B170" s="6" t="s">
        <v>1440</v>
      </c>
      <c r="C170" s="9">
        <v>2420</v>
      </c>
      <c r="D170" s="8">
        <v>44705</v>
      </c>
      <c r="E170" s="6" t="s">
        <v>9</v>
      </c>
      <c r="F170" s="6" t="s">
        <v>10</v>
      </c>
    </row>
    <row r="171" spans="1:6" ht="15.75">
      <c r="A171" s="2" t="s">
        <v>2261</v>
      </c>
      <c r="B171" s="6" t="s">
        <v>1441</v>
      </c>
      <c r="C171" s="9">
        <v>326.7</v>
      </c>
      <c r="D171" s="8">
        <v>44705</v>
      </c>
      <c r="E171" s="6" t="s">
        <v>9</v>
      </c>
      <c r="F171" s="6" t="s">
        <v>10</v>
      </c>
    </row>
    <row r="172" spans="1:6" ht="15.75">
      <c r="A172" s="2" t="s">
        <v>2243</v>
      </c>
      <c r="B172" s="6" t="s">
        <v>1442</v>
      </c>
      <c r="C172" s="9">
        <v>1477.41</v>
      </c>
      <c r="D172" s="8">
        <v>44705</v>
      </c>
      <c r="E172" s="6" t="s">
        <v>9</v>
      </c>
      <c r="F172" s="6" t="s">
        <v>10</v>
      </c>
    </row>
    <row r="173" spans="1:6" ht="15.75">
      <c r="A173" s="2" t="s">
        <v>2109</v>
      </c>
      <c r="B173" s="6" t="s">
        <v>1454</v>
      </c>
      <c r="C173" s="9">
        <v>3920</v>
      </c>
      <c r="D173" s="8">
        <v>44705</v>
      </c>
      <c r="E173" s="6" t="s">
        <v>32</v>
      </c>
      <c r="F173" s="6" t="s">
        <v>615</v>
      </c>
    </row>
    <row r="174" spans="1:6" ht="15.75">
      <c r="A174" s="2" t="s">
        <v>2262</v>
      </c>
      <c r="B174" s="6" t="s">
        <v>1455</v>
      </c>
      <c r="C174" s="9">
        <v>4663.04</v>
      </c>
      <c r="D174" s="8">
        <v>44705</v>
      </c>
      <c r="E174" s="6" t="s">
        <v>32</v>
      </c>
      <c r="F174" s="6" t="s">
        <v>615</v>
      </c>
    </row>
    <row r="175" spans="1:6" ht="15.75">
      <c r="A175" s="2" t="s">
        <v>2128</v>
      </c>
      <c r="B175" s="6" t="s">
        <v>1456</v>
      </c>
      <c r="C175" s="9">
        <v>2999.59</v>
      </c>
      <c r="D175" s="8">
        <v>44705</v>
      </c>
      <c r="E175" s="6" t="s">
        <v>32</v>
      </c>
      <c r="F175" s="6" t="s">
        <v>615</v>
      </c>
    </row>
    <row r="176" spans="1:6" ht="15.75">
      <c r="A176" s="2" t="s">
        <v>2038</v>
      </c>
      <c r="B176" s="6" t="s">
        <v>1466</v>
      </c>
      <c r="C176" s="9">
        <v>847</v>
      </c>
      <c r="D176" s="8">
        <v>44705</v>
      </c>
      <c r="E176" s="6" t="s">
        <v>11</v>
      </c>
      <c r="F176" s="6" t="s">
        <v>90</v>
      </c>
    </row>
    <row r="177" spans="1:6" ht="15.75">
      <c r="A177" s="2" t="s">
        <v>2037</v>
      </c>
      <c r="B177" s="6" t="s">
        <v>1467</v>
      </c>
      <c r="C177" s="9">
        <v>2073.94</v>
      </c>
      <c r="D177" s="8">
        <v>44705</v>
      </c>
      <c r="E177" s="6" t="s">
        <v>11</v>
      </c>
      <c r="F177" s="6" t="s">
        <v>90</v>
      </c>
    </row>
    <row r="178" spans="1:6" ht="15.75">
      <c r="A178" s="2" t="s">
        <v>2041</v>
      </c>
      <c r="B178" s="6" t="s">
        <v>1468</v>
      </c>
      <c r="C178" s="9">
        <v>592.9</v>
      </c>
      <c r="D178" s="8">
        <v>44705</v>
      </c>
      <c r="E178" s="6" t="s">
        <v>11</v>
      </c>
      <c r="F178" s="6" t="s">
        <v>90</v>
      </c>
    </row>
    <row r="179" spans="1:6" ht="15.75">
      <c r="A179" s="2" t="s">
        <v>2218</v>
      </c>
      <c r="B179" s="6" t="s">
        <v>1469</v>
      </c>
      <c r="C179" s="9">
        <v>759.8</v>
      </c>
      <c r="D179" s="8">
        <v>44705</v>
      </c>
      <c r="E179" s="6" t="s">
        <v>11</v>
      </c>
      <c r="F179" s="6" t="s">
        <v>90</v>
      </c>
    </row>
    <row r="180" spans="1:6" ht="15.75">
      <c r="A180" s="2" t="s">
        <v>2263</v>
      </c>
      <c r="B180" s="6" t="s">
        <v>1470</v>
      </c>
      <c r="C180" s="9">
        <v>242</v>
      </c>
      <c r="D180" s="8">
        <v>44705</v>
      </c>
      <c r="E180" s="6" t="s">
        <v>11</v>
      </c>
      <c r="F180" s="6" t="s">
        <v>90</v>
      </c>
    </row>
    <row r="181" spans="1:6" ht="15.75">
      <c r="A181" s="2" t="s">
        <v>2264</v>
      </c>
      <c r="B181" s="6" t="s">
        <v>1471</v>
      </c>
      <c r="C181" s="9">
        <v>4750</v>
      </c>
      <c r="D181" s="8">
        <v>44705</v>
      </c>
      <c r="E181" s="6" t="s">
        <v>11</v>
      </c>
      <c r="F181" s="6" t="s">
        <v>90</v>
      </c>
    </row>
    <row r="182" spans="1:6" ht="15.75">
      <c r="A182" s="2" t="s">
        <v>2263</v>
      </c>
      <c r="B182" s="6" t="s">
        <v>1472</v>
      </c>
      <c r="C182" s="9">
        <v>129.96</v>
      </c>
      <c r="D182" s="8">
        <v>44705</v>
      </c>
      <c r="E182" s="6" t="s">
        <v>11</v>
      </c>
      <c r="F182" s="6" t="s">
        <v>90</v>
      </c>
    </row>
    <row r="183" spans="1:6" ht="15.75">
      <c r="A183" s="2" t="s">
        <v>2186</v>
      </c>
      <c r="B183" s="6" t="s">
        <v>1476</v>
      </c>
      <c r="C183" s="9">
        <v>481.08</v>
      </c>
      <c r="D183" s="8">
        <v>44705</v>
      </c>
      <c r="E183" s="6" t="s">
        <v>48</v>
      </c>
      <c r="F183" s="6" t="s">
        <v>91</v>
      </c>
    </row>
    <row r="184" spans="1:6" ht="15.75">
      <c r="A184" s="2" t="s">
        <v>2186</v>
      </c>
      <c r="B184" s="6" t="s">
        <v>1477</v>
      </c>
      <c r="C184" s="9">
        <v>543.19</v>
      </c>
      <c r="D184" s="8">
        <v>44705</v>
      </c>
      <c r="E184" s="6" t="s">
        <v>48</v>
      </c>
      <c r="F184" s="6" t="s">
        <v>91</v>
      </c>
    </row>
    <row r="185" spans="1:6" ht="15.75">
      <c r="A185" s="2" t="s">
        <v>2110</v>
      </c>
      <c r="B185" s="6" t="s">
        <v>1481</v>
      </c>
      <c r="C185" s="9">
        <v>27.87</v>
      </c>
      <c r="D185" s="8">
        <v>44705</v>
      </c>
      <c r="E185" s="6" t="s">
        <v>14</v>
      </c>
      <c r="F185" s="6" t="s">
        <v>617</v>
      </c>
    </row>
    <row r="186" spans="1:6" ht="15.75">
      <c r="A186" s="2" t="s">
        <v>2110</v>
      </c>
      <c r="B186" s="6" t="s">
        <v>1482</v>
      </c>
      <c r="C186" s="9">
        <v>222.6</v>
      </c>
      <c r="D186" s="8">
        <v>44705</v>
      </c>
      <c r="E186" s="6" t="s">
        <v>14</v>
      </c>
      <c r="F186" s="6" t="s">
        <v>617</v>
      </c>
    </row>
    <row r="187" spans="1:6" ht="15.75">
      <c r="A187" s="2" t="s">
        <v>2083</v>
      </c>
      <c r="B187" s="6" t="s">
        <v>1484</v>
      </c>
      <c r="C187" s="9">
        <v>14192.21</v>
      </c>
      <c r="D187" s="8">
        <v>44705</v>
      </c>
      <c r="E187" s="6" t="s">
        <v>41</v>
      </c>
      <c r="F187" s="6" t="s">
        <v>618</v>
      </c>
    </row>
    <row r="188" spans="1:6" ht="15.75">
      <c r="A188" s="2" t="s">
        <v>2016</v>
      </c>
      <c r="B188" s="6" t="s">
        <v>1486</v>
      </c>
      <c r="C188" s="9">
        <v>121</v>
      </c>
      <c r="D188" s="8">
        <v>44705</v>
      </c>
      <c r="E188" s="6" t="s">
        <v>15</v>
      </c>
      <c r="F188" s="6" t="s">
        <v>619</v>
      </c>
    </row>
    <row r="189" spans="1:6" ht="15.75">
      <c r="A189" s="2" t="s">
        <v>2049</v>
      </c>
      <c r="B189" s="6" t="s">
        <v>1494</v>
      </c>
      <c r="C189" s="9">
        <v>1160.39</v>
      </c>
      <c r="D189" s="8">
        <v>44705</v>
      </c>
      <c r="E189" s="6" t="s">
        <v>55</v>
      </c>
      <c r="F189" s="6" t="s">
        <v>92</v>
      </c>
    </row>
    <row r="190" spans="1:6" ht="15.75">
      <c r="A190" s="2" t="s">
        <v>2111</v>
      </c>
      <c r="B190" s="6" t="s">
        <v>1495</v>
      </c>
      <c r="C190" s="9">
        <v>1043.63</v>
      </c>
      <c r="D190" s="8">
        <v>44705</v>
      </c>
      <c r="E190" s="6" t="s">
        <v>55</v>
      </c>
      <c r="F190" s="6" t="s">
        <v>92</v>
      </c>
    </row>
    <row r="191" spans="1:6" ht="15.75">
      <c r="A191" s="2" t="s">
        <v>2100</v>
      </c>
      <c r="B191" s="6" t="s">
        <v>1496</v>
      </c>
      <c r="C191" s="9">
        <v>96.29</v>
      </c>
      <c r="D191" s="8">
        <v>44705</v>
      </c>
      <c r="E191" s="6" t="s">
        <v>55</v>
      </c>
      <c r="F191" s="6" t="s">
        <v>92</v>
      </c>
    </row>
    <row r="192" spans="1:6" ht="15.75">
      <c r="A192" s="2" t="s">
        <v>2111</v>
      </c>
      <c r="B192" s="6" t="s">
        <v>1497</v>
      </c>
      <c r="C192" s="9">
        <v>292.41</v>
      </c>
      <c r="D192" s="8">
        <v>44705</v>
      </c>
      <c r="E192" s="6" t="s">
        <v>55</v>
      </c>
      <c r="F192" s="6" t="s">
        <v>92</v>
      </c>
    </row>
    <row r="193" spans="1:6" ht="15.75">
      <c r="A193" s="2" t="s">
        <v>2057</v>
      </c>
      <c r="B193" s="6" t="s">
        <v>1529</v>
      </c>
      <c r="C193" s="9">
        <v>4499.99</v>
      </c>
      <c r="D193" s="8">
        <v>44705</v>
      </c>
      <c r="E193" s="6" t="s">
        <v>16</v>
      </c>
      <c r="F193" s="6" t="s">
        <v>93</v>
      </c>
    </row>
    <row r="194" spans="1:6" ht="15.75">
      <c r="A194" s="2" t="s">
        <v>2171</v>
      </c>
      <c r="B194" s="6" t="s">
        <v>1530</v>
      </c>
      <c r="C194" s="9">
        <v>2766.7</v>
      </c>
      <c r="D194" s="8">
        <v>44705</v>
      </c>
      <c r="E194" s="6" t="s">
        <v>16</v>
      </c>
      <c r="F194" s="6" t="s">
        <v>93</v>
      </c>
    </row>
    <row r="195" spans="1:6" ht="15.75">
      <c r="A195" s="2" t="s">
        <v>2265</v>
      </c>
      <c r="B195" s="6" t="s">
        <v>1531</v>
      </c>
      <c r="C195" s="9">
        <v>1674</v>
      </c>
      <c r="D195" s="8">
        <v>44705</v>
      </c>
      <c r="E195" s="6" t="s">
        <v>16</v>
      </c>
      <c r="F195" s="6" t="s">
        <v>93</v>
      </c>
    </row>
    <row r="196" spans="1:6" ht="15.75">
      <c r="A196" s="2" t="s">
        <v>2055</v>
      </c>
      <c r="B196" s="6" t="s">
        <v>1532</v>
      </c>
      <c r="C196" s="9">
        <v>423.5</v>
      </c>
      <c r="D196" s="8">
        <v>44705</v>
      </c>
      <c r="E196" s="6" t="s">
        <v>16</v>
      </c>
      <c r="F196" s="6" t="s">
        <v>93</v>
      </c>
    </row>
    <row r="197" spans="1:6" ht="15.75">
      <c r="A197" s="2" t="s">
        <v>2070</v>
      </c>
      <c r="B197" s="6" t="s">
        <v>1533</v>
      </c>
      <c r="C197" s="9">
        <v>2609.24</v>
      </c>
      <c r="D197" s="8">
        <v>44705</v>
      </c>
      <c r="E197" s="6" t="s">
        <v>16</v>
      </c>
      <c r="F197" s="6" t="s">
        <v>93</v>
      </c>
    </row>
    <row r="198" spans="1:6" ht="15.75">
      <c r="A198" s="2" t="s">
        <v>2056</v>
      </c>
      <c r="B198" s="6" t="s">
        <v>1534</v>
      </c>
      <c r="C198" s="9">
        <v>605</v>
      </c>
      <c r="D198" s="8">
        <v>44705</v>
      </c>
      <c r="E198" s="6" t="s">
        <v>16</v>
      </c>
      <c r="F198" s="6" t="s">
        <v>93</v>
      </c>
    </row>
    <row r="199" spans="1:6" ht="15.75">
      <c r="A199" s="2" t="s">
        <v>2058</v>
      </c>
      <c r="B199" s="6" t="s">
        <v>1535</v>
      </c>
      <c r="C199" s="9">
        <v>577</v>
      </c>
      <c r="D199" s="8">
        <v>44705</v>
      </c>
      <c r="E199" s="6" t="s">
        <v>16</v>
      </c>
      <c r="F199" s="6" t="s">
        <v>93</v>
      </c>
    </row>
    <row r="200" spans="1:6" ht="15.75">
      <c r="A200" s="2" t="s">
        <v>2054</v>
      </c>
      <c r="B200" s="6" t="s">
        <v>1536</v>
      </c>
      <c r="C200" s="9">
        <v>1510</v>
      </c>
      <c r="D200" s="8">
        <v>44705</v>
      </c>
      <c r="E200" s="6" t="s">
        <v>16</v>
      </c>
      <c r="F200" s="6" t="s">
        <v>93</v>
      </c>
    </row>
    <row r="201" spans="1:6" ht="15.75">
      <c r="A201" s="2" t="s">
        <v>2162</v>
      </c>
      <c r="B201" s="6" t="s">
        <v>1537</v>
      </c>
      <c r="C201" s="9">
        <v>562.65</v>
      </c>
      <c r="D201" s="8">
        <v>44705</v>
      </c>
      <c r="E201" s="6" t="s">
        <v>16</v>
      </c>
      <c r="F201" s="6" t="s">
        <v>93</v>
      </c>
    </row>
    <row r="202" spans="1:6" ht="15.75">
      <c r="A202" s="2" t="s">
        <v>2266</v>
      </c>
      <c r="B202" s="6" t="s">
        <v>1538</v>
      </c>
      <c r="C202" s="9">
        <v>1730.3</v>
      </c>
      <c r="D202" s="8">
        <v>44705</v>
      </c>
      <c r="E202" s="6" t="s">
        <v>16</v>
      </c>
      <c r="F202" s="6" t="s">
        <v>93</v>
      </c>
    </row>
    <row r="203" spans="1:6" ht="15.75">
      <c r="A203" s="2" t="s">
        <v>2136</v>
      </c>
      <c r="B203" s="6" t="s">
        <v>1539</v>
      </c>
      <c r="C203" s="9">
        <v>6050</v>
      </c>
      <c r="D203" s="8">
        <v>44705</v>
      </c>
      <c r="E203" s="6" t="s">
        <v>16</v>
      </c>
      <c r="F203" s="6" t="s">
        <v>93</v>
      </c>
    </row>
    <row r="204" spans="1:6" ht="15.75">
      <c r="A204" s="2" t="s">
        <v>2267</v>
      </c>
      <c r="B204" s="6" t="s">
        <v>1566</v>
      </c>
      <c r="C204" s="9">
        <v>292.82</v>
      </c>
      <c r="D204" s="8">
        <v>44705</v>
      </c>
      <c r="E204" s="6" t="s">
        <v>19</v>
      </c>
      <c r="F204" s="6" t="s">
        <v>20</v>
      </c>
    </row>
    <row r="205" spans="1:6" ht="15.75">
      <c r="A205" s="2" t="s">
        <v>2268</v>
      </c>
      <c r="B205" s="6" t="s">
        <v>1567</v>
      </c>
      <c r="C205" s="9">
        <v>121</v>
      </c>
      <c r="D205" s="8">
        <v>44705</v>
      </c>
      <c r="E205" s="6" t="s">
        <v>19</v>
      </c>
      <c r="F205" s="6" t="s">
        <v>20</v>
      </c>
    </row>
    <row r="206" spans="1:6" ht="15.75">
      <c r="A206" s="2" t="s">
        <v>2059</v>
      </c>
      <c r="B206" s="6" t="s">
        <v>1568</v>
      </c>
      <c r="C206" s="9">
        <v>544.5</v>
      </c>
      <c r="D206" s="8">
        <v>44705</v>
      </c>
      <c r="E206" s="6" t="s">
        <v>19</v>
      </c>
      <c r="F206" s="6" t="s">
        <v>20</v>
      </c>
    </row>
    <row r="207" spans="1:6" ht="15.75">
      <c r="A207" s="2" t="s">
        <v>2269</v>
      </c>
      <c r="B207" s="6" t="s">
        <v>1569</v>
      </c>
      <c r="C207" s="9">
        <v>121</v>
      </c>
      <c r="D207" s="8">
        <v>44705</v>
      </c>
      <c r="E207" s="6" t="s">
        <v>19</v>
      </c>
      <c r="F207" s="6" t="s">
        <v>20</v>
      </c>
    </row>
    <row r="208" spans="1:6" ht="15.75">
      <c r="A208" s="2" t="s">
        <v>2237</v>
      </c>
      <c r="B208" s="6" t="s">
        <v>1570</v>
      </c>
      <c r="C208" s="9">
        <v>847</v>
      </c>
      <c r="D208" s="8">
        <v>44705</v>
      </c>
      <c r="E208" s="6" t="s">
        <v>19</v>
      </c>
      <c r="F208" s="6" t="s">
        <v>20</v>
      </c>
    </row>
    <row r="209" spans="1:6" ht="15.75">
      <c r="A209" s="2" t="s">
        <v>2270</v>
      </c>
      <c r="B209" s="6" t="s">
        <v>1571</v>
      </c>
      <c r="C209" s="9">
        <v>1633.5</v>
      </c>
      <c r="D209" s="8">
        <v>44705</v>
      </c>
      <c r="E209" s="6" t="s">
        <v>19</v>
      </c>
      <c r="F209" s="6" t="s">
        <v>20</v>
      </c>
    </row>
    <row r="210" spans="1:6" ht="15.75">
      <c r="A210" s="2" t="s">
        <v>2271</v>
      </c>
      <c r="B210" s="6" t="s">
        <v>1572</v>
      </c>
      <c r="C210" s="9">
        <v>3388</v>
      </c>
      <c r="D210" s="8">
        <v>44705</v>
      </c>
      <c r="E210" s="6" t="s">
        <v>19</v>
      </c>
      <c r="F210" s="6" t="s">
        <v>20</v>
      </c>
    </row>
    <row r="211" spans="1:6" ht="15.75">
      <c r="A211" s="2" t="s">
        <v>2272</v>
      </c>
      <c r="B211" s="6" t="s">
        <v>1573</v>
      </c>
      <c r="C211" s="9">
        <v>575</v>
      </c>
      <c r="D211" s="8">
        <v>44705</v>
      </c>
      <c r="E211" s="6" t="s">
        <v>19</v>
      </c>
      <c r="F211" s="6" t="s">
        <v>20</v>
      </c>
    </row>
    <row r="212" spans="1:6" ht="15.75">
      <c r="A212" s="2" t="s">
        <v>2273</v>
      </c>
      <c r="B212" s="6" t="s">
        <v>1574</v>
      </c>
      <c r="C212" s="9">
        <v>250</v>
      </c>
      <c r="D212" s="8">
        <v>44705</v>
      </c>
      <c r="E212" s="6" t="s">
        <v>19</v>
      </c>
      <c r="F212" s="6" t="s">
        <v>20</v>
      </c>
    </row>
    <row r="213" spans="1:6" ht="15.75">
      <c r="A213" s="2" t="s">
        <v>2274</v>
      </c>
      <c r="B213" s="6" t="s">
        <v>1575</v>
      </c>
      <c r="C213" s="9">
        <v>250</v>
      </c>
      <c r="D213" s="8">
        <v>44705</v>
      </c>
      <c r="E213" s="6" t="s">
        <v>19</v>
      </c>
      <c r="F213" s="6" t="s">
        <v>20</v>
      </c>
    </row>
    <row r="214" spans="1:6" ht="15.75">
      <c r="A214" s="2" t="s">
        <v>2275</v>
      </c>
      <c r="B214" s="6" t="s">
        <v>1576</v>
      </c>
      <c r="C214" s="9">
        <v>250</v>
      </c>
      <c r="D214" s="8">
        <v>44705</v>
      </c>
      <c r="E214" s="6" t="s">
        <v>19</v>
      </c>
      <c r="F214" s="6" t="s">
        <v>20</v>
      </c>
    </row>
    <row r="215" spans="1:6" ht="15.75">
      <c r="A215" s="2" t="s">
        <v>2276</v>
      </c>
      <c r="B215" s="6" t="s">
        <v>1577</v>
      </c>
      <c r="C215" s="9">
        <v>250</v>
      </c>
      <c r="D215" s="8">
        <v>44705</v>
      </c>
      <c r="E215" s="6" t="s">
        <v>19</v>
      </c>
      <c r="F215" s="6" t="s">
        <v>20</v>
      </c>
    </row>
    <row r="216" spans="1:6" ht="15.75">
      <c r="A216" s="2" t="s">
        <v>2244</v>
      </c>
      <c r="B216" s="6" t="s">
        <v>1578</v>
      </c>
      <c r="C216" s="9">
        <v>250</v>
      </c>
      <c r="D216" s="8">
        <v>44705</v>
      </c>
      <c r="E216" s="6" t="s">
        <v>19</v>
      </c>
      <c r="F216" s="6" t="s">
        <v>20</v>
      </c>
    </row>
    <row r="217" spans="1:6" ht="15.75">
      <c r="A217" s="2" t="s">
        <v>2277</v>
      </c>
      <c r="B217" s="6" t="s">
        <v>1579</v>
      </c>
      <c r="C217" s="9">
        <v>3850</v>
      </c>
      <c r="D217" s="8">
        <v>44705</v>
      </c>
      <c r="E217" s="6" t="s">
        <v>19</v>
      </c>
      <c r="F217" s="6" t="s">
        <v>20</v>
      </c>
    </row>
    <row r="218" spans="1:6" ht="15.75">
      <c r="A218" s="2" t="s">
        <v>2245</v>
      </c>
      <c r="B218" s="6" t="s">
        <v>1580</v>
      </c>
      <c r="C218" s="9">
        <v>250</v>
      </c>
      <c r="D218" s="8">
        <v>44705</v>
      </c>
      <c r="E218" s="6" t="s">
        <v>19</v>
      </c>
      <c r="F218" s="6" t="s">
        <v>20</v>
      </c>
    </row>
    <row r="219" spans="1:6" ht="15.75">
      <c r="A219" s="2" t="s">
        <v>2278</v>
      </c>
      <c r="B219" s="6" t="s">
        <v>1581</v>
      </c>
      <c r="C219" s="9">
        <v>250</v>
      </c>
      <c r="D219" s="8">
        <v>44705</v>
      </c>
      <c r="E219" s="6" t="s">
        <v>19</v>
      </c>
      <c r="F219" s="6" t="s">
        <v>20</v>
      </c>
    </row>
    <row r="220" spans="1:6" ht="15.75">
      <c r="A220" s="2" t="s">
        <v>2279</v>
      </c>
      <c r="B220" s="6" t="s">
        <v>1582</v>
      </c>
      <c r="C220" s="9">
        <v>250</v>
      </c>
      <c r="D220" s="8">
        <v>44705</v>
      </c>
      <c r="E220" s="6" t="s">
        <v>19</v>
      </c>
      <c r="F220" s="6" t="s">
        <v>20</v>
      </c>
    </row>
    <row r="221" spans="1:6" ht="15.75">
      <c r="A221" s="2" t="s">
        <v>2280</v>
      </c>
      <c r="B221" s="6" t="s">
        <v>1583</v>
      </c>
      <c r="C221" s="9">
        <v>250</v>
      </c>
      <c r="D221" s="8">
        <v>44705</v>
      </c>
      <c r="E221" s="6" t="s">
        <v>19</v>
      </c>
      <c r="F221" s="6" t="s">
        <v>20</v>
      </c>
    </row>
    <row r="222" spans="1:6" ht="15.75">
      <c r="A222" s="2" t="s">
        <v>2281</v>
      </c>
      <c r="B222" s="6" t="s">
        <v>1584</v>
      </c>
      <c r="C222" s="9">
        <v>250</v>
      </c>
      <c r="D222" s="8">
        <v>44705</v>
      </c>
      <c r="E222" s="6" t="s">
        <v>19</v>
      </c>
      <c r="F222" s="6" t="s">
        <v>20</v>
      </c>
    </row>
    <row r="223" spans="1:6" ht="15.75">
      <c r="A223" s="2" t="s">
        <v>2282</v>
      </c>
      <c r="B223" s="6" t="s">
        <v>1585</v>
      </c>
      <c r="C223" s="9">
        <v>250</v>
      </c>
      <c r="D223" s="8">
        <v>44705</v>
      </c>
      <c r="E223" s="6" t="s">
        <v>19</v>
      </c>
      <c r="F223" s="6" t="s">
        <v>20</v>
      </c>
    </row>
    <row r="224" spans="1:6" ht="15.75">
      <c r="A224" s="2" t="s">
        <v>2283</v>
      </c>
      <c r="B224" s="6" t="s">
        <v>1586</v>
      </c>
      <c r="C224" s="9">
        <v>250</v>
      </c>
      <c r="D224" s="8">
        <v>44705</v>
      </c>
      <c r="E224" s="6" t="s">
        <v>19</v>
      </c>
      <c r="F224" s="6" t="s">
        <v>20</v>
      </c>
    </row>
    <row r="225" spans="1:6" ht="15.75">
      <c r="A225" s="2" t="s">
        <v>2284</v>
      </c>
      <c r="B225" s="6" t="s">
        <v>1587</v>
      </c>
      <c r="C225" s="9">
        <v>847</v>
      </c>
      <c r="D225" s="8">
        <v>44705</v>
      </c>
      <c r="E225" s="6" t="s">
        <v>19</v>
      </c>
      <c r="F225" s="6" t="s">
        <v>20</v>
      </c>
    </row>
    <row r="226" spans="1:6" ht="15.75">
      <c r="A226" s="2" t="s">
        <v>2285</v>
      </c>
      <c r="B226" s="6" t="s">
        <v>1588</v>
      </c>
      <c r="C226" s="9">
        <v>250</v>
      </c>
      <c r="D226" s="8">
        <v>44705</v>
      </c>
      <c r="E226" s="6" t="s">
        <v>19</v>
      </c>
      <c r="F226" s="6" t="s">
        <v>20</v>
      </c>
    </row>
    <row r="227" spans="1:6" ht="15.75">
      <c r="A227" s="2" t="s">
        <v>2286</v>
      </c>
      <c r="B227" s="6" t="s">
        <v>1589</v>
      </c>
      <c r="C227" s="9">
        <v>605</v>
      </c>
      <c r="D227" s="8">
        <v>44705</v>
      </c>
      <c r="E227" s="6" t="s">
        <v>19</v>
      </c>
      <c r="F227" s="6" t="s">
        <v>20</v>
      </c>
    </row>
    <row r="228" spans="1:6" ht="15.75">
      <c r="A228" s="2" t="s">
        <v>2287</v>
      </c>
      <c r="B228" s="6" t="s">
        <v>1597</v>
      </c>
      <c r="C228" s="9">
        <v>121</v>
      </c>
      <c r="D228" s="8">
        <v>44705</v>
      </c>
      <c r="E228" s="6" t="s">
        <v>21</v>
      </c>
      <c r="F228" s="6" t="s">
        <v>620</v>
      </c>
    </row>
    <row r="229" spans="1:6" ht="15.75">
      <c r="A229" s="2" t="s">
        <v>2288</v>
      </c>
      <c r="B229" s="6" t="s">
        <v>1602</v>
      </c>
      <c r="C229" s="9">
        <v>855.01</v>
      </c>
      <c r="D229" s="8">
        <v>44705</v>
      </c>
      <c r="E229" s="6" t="s">
        <v>33</v>
      </c>
      <c r="F229" s="6" t="s">
        <v>94</v>
      </c>
    </row>
    <row r="230" spans="1:6" ht="15.75">
      <c r="A230" s="2" t="s">
        <v>2095</v>
      </c>
      <c r="B230" s="6" t="s">
        <v>1636</v>
      </c>
      <c r="C230" s="9">
        <v>54.1</v>
      </c>
      <c r="D230" s="8">
        <v>44705</v>
      </c>
      <c r="E230" s="6" t="s">
        <v>23</v>
      </c>
      <c r="F230" s="6" t="s">
        <v>24</v>
      </c>
    </row>
    <row r="231" spans="1:6" ht="15.75">
      <c r="A231" s="2" t="s">
        <v>2115</v>
      </c>
      <c r="B231" s="6" t="s">
        <v>1643</v>
      </c>
      <c r="C231" s="9">
        <v>168.35</v>
      </c>
      <c r="D231" s="8">
        <v>44705</v>
      </c>
      <c r="E231" s="6" t="s">
        <v>26</v>
      </c>
      <c r="F231" s="6" t="s">
        <v>624</v>
      </c>
    </row>
    <row r="232" spans="1:6" ht="15.75">
      <c r="A232" s="2" t="s">
        <v>2072</v>
      </c>
      <c r="B232" s="6" t="s">
        <v>1644</v>
      </c>
      <c r="C232" s="9">
        <v>145.16</v>
      </c>
      <c r="D232" s="8">
        <v>44705</v>
      </c>
      <c r="E232" s="6" t="s">
        <v>26</v>
      </c>
      <c r="F232" s="6" t="s">
        <v>624</v>
      </c>
    </row>
    <row r="233" spans="1:6" ht="15.75">
      <c r="A233" s="2" t="s">
        <v>2115</v>
      </c>
      <c r="B233" s="6" t="s">
        <v>1645</v>
      </c>
      <c r="C233" s="9">
        <v>12.9</v>
      </c>
      <c r="D233" s="8">
        <v>44705</v>
      </c>
      <c r="E233" s="6" t="s">
        <v>26</v>
      </c>
      <c r="F233" s="6" t="s">
        <v>624</v>
      </c>
    </row>
    <row r="234" spans="1:6" ht="15.75">
      <c r="A234" s="2" t="s">
        <v>2095</v>
      </c>
      <c r="B234" s="6" t="s">
        <v>1648</v>
      </c>
      <c r="C234" s="9">
        <v>43.75</v>
      </c>
      <c r="D234" s="8">
        <v>44705</v>
      </c>
      <c r="E234" s="6" t="s">
        <v>35</v>
      </c>
      <c r="F234" s="6" t="s">
        <v>96</v>
      </c>
    </row>
    <row r="235" spans="1:6" ht="15.75">
      <c r="A235" s="2" t="s">
        <v>2023</v>
      </c>
      <c r="B235" s="6" t="s">
        <v>1660</v>
      </c>
      <c r="C235" s="9">
        <v>1217.83</v>
      </c>
      <c r="D235" s="8">
        <v>44705</v>
      </c>
      <c r="E235" s="6" t="s">
        <v>27</v>
      </c>
      <c r="F235" s="6" t="s">
        <v>28</v>
      </c>
    </row>
    <row r="236" spans="1:6" ht="15.75">
      <c r="A236" s="2" t="s">
        <v>2023</v>
      </c>
      <c r="B236" s="6" t="s">
        <v>1661</v>
      </c>
      <c r="C236" s="9">
        <v>142.4</v>
      </c>
      <c r="D236" s="8">
        <v>44705</v>
      </c>
      <c r="E236" s="6" t="s">
        <v>27</v>
      </c>
      <c r="F236" s="6" t="s">
        <v>28</v>
      </c>
    </row>
    <row r="237" spans="1:6" ht="15.75">
      <c r="A237" s="2" t="s">
        <v>2023</v>
      </c>
      <c r="B237" s="6" t="s">
        <v>1662</v>
      </c>
      <c r="C237" s="9">
        <v>426.97</v>
      </c>
      <c r="D237" s="8">
        <v>44705</v>
      </c>
      <c r="E237" s="6" t="s">
        <v>27</v>
      </c>
      <c r="F237" s="6" t="s">
        <v>28</v>
      </c>
    </row>
    <row r="238" spans="1:6" ht="15.75">
      <c r="A238" s="2" t="s">
        <v>2023</v>
      </c>
      <c r="B238" s="6" t="s">
        <v>1663</v>
      </c>
      <c r="C238" s="9">
        <v>145.78</v>
      </c>
      <c r="D238" s="8">
        <v>44705</v>
      </c>
      <c r="E238" s="6" t="s">
        <v>27</v>
      </c>
      <c r="F238" s="6" t="s">
        <v>28</v>
      </c>
    </row>
    <row r="239" spans="1:6" ht="15.75">
      <c r="A239" s="2" t="s">
        <v>2023</v>
      </c>
      <c r="B239" s="6" t="s">
        <v>1664</v>
      </c>
      <c r="C239" s="9">
        <v>168.87</v>
      </c>
      <c r="D239" s="8">
        <v>44705</v>
      </c>
      <c r="E239" s="6" t="s">
        <v>27</v>
      </c>
      <c r="F239" s="6" t="s">
        <v>28</v>
      </c>
    </row>
    <row r="240" spans="1:6" ht="15.75">
      <c r="A240" s="2" t="s">
        <v>2023</v>
      </c>
      <c r="B240" s="6" t="s">
        <v>1665</v>
      </c>
      <c r="C240" s="9">
        <v>168.07</v>
      </c>
      <c r="D240" s="8">
        <v>44705</v>
      </c>
      <c r="E240" s="6" t="s">
        <v>27</v>
      </c>
      <c r="F240" s="6" t="s">
        <v>28</v>
      </c>
    </row>
    <row r="241" spans="1:6" ht="15.75">
      <c r="A241" s="2" t="s">
        <v>2023</v>
      </c>
      <c r="B241" s="6" t="s">
        <v>1666</v>
      </c>
      <c r="C241" s="9">
        <v>101.68</v>
      </c>
      <c r="D241" s="8">
        <v>44705</v>
      </c>
      <c r="E241" s="6" t="s">
        <v>27</v>
      </c>
      <c r="F241" s="6" t="s">
        <v>28</v>
      </c>
    </row>
    <row r="242" spans="1:6" ht="15.75">
      <c r="A242" s="2" t="s">
        <v>2023</v>
      </c>
      <c r="B242" s="6" t="s">
        <v>1667</v>
      </c>
      <c r="C242" s="9">
        <v>219.52</v>
      </c>
      <c r="D242" s="8">
        <v>44705</v>
      </c>
      <c r="E242" s="6" t="s">
        <v>27</v>
      </c>
      <c r="F242" s="6" t="s">
        <v>28</v>
      </c>
    </row>
    <row r="243" spans="1:6" ht="15.75">
      <c r="A243" s="2" t="s">
        <v>2289</v>
      </c>
      <c r="B243" s="6" t="s">
        <v>1672</v>
      </c>
      <c r="C243" s="9">
        <v>721.1</v>
      </c>
      <c r="D243" s="8">
        <v>44705</v>
      </c>
      <c r="E243" s="6" t="s">
        <v>29</v>
      </c>
      <c r="F243" s="6" t="s">
        <v>625</v>
      </c>
    </row>
    <row r="244" spans="1:6" ht="15.75">
      <c r="A244" s="2" t="s">
        <v>2290</v>
      </c>
      <c r="B244" s="6" t="s">
        <v>1673</v>
      </c>
      <c r="C244" s="9">
        <v>1500</v>
      </c>
      <c r="D244" s="8">
        <v>44705</v>
      </c>
      <c r="E244" s="6" t="s">
        <v>29</v>
      </c>
      <c r="F244" s="6" t="s">
        <v>625</v>
      </c>
    </row>
    <row r="245" spans="1:6" ht="15.75">
      <c r="A245" s="2" t="s">
        <v>2291</v>
      </c>
      <c r="B245" s="6" t="s">
        <v>1674</v>
      </c>
      <c r="C245" s="9">
        <v>195.08</v>
      </c>
      <c r="D245" s="8">
        <v>44705</v>
      </c>
      <c r="E245" s="6" t="s">
        <v>29</v>
      </c>
      <c r="F245" s="6" t="s">
        <v>625</v>
      </c>
    </row>
    <row r="246" spans="1:6" ht="15.75">
      <c r="A246" s="2" t="s">
        <v>2235</v>
      </c>
      <c r="B246" s="6" t="s">
        <v>1675</v>
      </c>
      <c r="C246" s="9">
        <v>35136</v>
      </c>
      <c r="D246" s="8">
        <v>44705</v>
      </c>
      <c r="E246" s="6" t="s">
        <v>29</v>
      </c>
      <c r="F246" s="6" t="s">
        <v>625</v>
      </c>
    </row>
    <row r="247" spans="1:6" ht="15.75">
      <c r="A247" s="2" t="s">
        <v>2025</v>
      </c>
      <c r="B247" s="6" t="s">
        <v>1677</v>
      </c>
      <c r="C247" s="9">
        <v>28754.73</v>
      </c>
      <c r="D247" s="8">
        <v>44705</v>
      </c>
      <c r="E247" s="6" t="s">
        <v>36</v>
      </c>
      <c r="F247" s="6" t="s">
        <v>626</v>
      </c>
    </row>
    <row r="248" spans="1:6" ht="15.75">
      <c r="A248" s="2" t="s">
        <v>2116</v>
      </c>
      <c r="B248" s="6" t="s">
        <v>1680</v>
      </c>
      <c r="C248" s="9">
        <v>300</v>
      </c>
      <c r="D248" s="8">
        <v>44705</v>
      </c>
      <c r="E248" s="6" t="s">
        <v>1240</v>
      </c>
      <c r="F248" s="6" t="s">
        <v>1241</v>
      </c>
    </row>
    <row r="249" spans="1:6" ht="15.75">
      <c r="A249" s="2" t="s">
        <v>2026</v>
      </c>
      <c r="B249" s="6" t="s">
        <v>1681</v>
      </c>
      <c r="C249" s="9">
        <v>175</v>
      </c>
      <c r="D249" s="8">
        <v>44705</v>
      </c>
      <c r="E249" s="6" t="s">
        <v>1240</v>
      </c>
      <c r="F249" s="6" t="s">
        <v>1241</v>
      </c>
    </row>
    <row r="250" spans="1:6" ht="15.75">
      <c r="A250" s="2" t="s">
        <v>2070</v>
      </c>
      <c r="B250" s="6" t="s">
        <v>1541</v>
      </c>
      <c r="C250" s="9">
        <v>2609.24</v>
      </c>
      <c r="D250" s="8">
        <v>44706</v>
      </c>
      <c r="E250" s="6" t="s">
        <v>16</v>
      </c>
      <c r="F250" s="6" t="s">
        <v>93</v>
      </c>
    </row>
    <row r="251" spans="1:6" ht="15.75">
      <c r="A251" s="2" t="s">
        <v>2027</v>
      </c>
      <c r="B251" s="6" t="s">
        <v>1410</v>
      </c>
      <c r="C251" s="9">
        <v>225.98</v>
      </c>
      <c r="D251" s="8">
        <v>44709</v>
      </c>
      <c r="E251" s="6" t="s">
        <v>6</v>
      </c>
      <c r="F251" s="6" t="s">
        <v>7</v>
      </c>
    </row>
    <row r="252" spans="1:6" ht="15.75">
      <c r="A252" s="2" t="s">
        <v>2292</v>
      </c>
      <c r="B252" s="6" t="s">
        <v>1417</v>
      </c>
      <c r="C252" s="9">
        <v>14706.44</v>
      </c>
      <c r="D252" s="8">
        <v>44709</v>
      </c>
      <c r="E252" s="6" t="s">
        <v>31</v>
      </c>
      <c r="F252" s="6" t="s">
        <v>612</v>
      </c>
    </row>
    <row r="253" spans="1:6" ht="15.75">
      <c r="A253" s="2" t="s">
        <v>2163</v>
      </c>
      <c r="B253" s="6" t="s">
        <v>1443</v>
      </c>
      <c r="C253" s="9">
        <v>1149.5</v>
      </c>
      <c r="D253" s="8">
        <v>44709</v>
      </c>
      <c r="E253" s="6" t="s">
        <v>9</v>
      </c>
      <c r="F253" s="6" t="s">
        <v>10</v>
      </c>
    </row>
    <row r="254" spans="1:6" ht="15.75">
      <c r="A254" s="2" t="s">
        <v>2183</v>
      </c>
      <c r="B254" s="6" t="s">
        <v>1444</v>
      </c>
      <c r="C254" s="9">
        <v>2815.36</v>
      </c>
      <c r="D254" s="8">
        <v>44709</v>
      </c>
      <c r="E254" s="6" t="s">
        <v>9</v>
      </c>
      <c r="F254" s="6" t="s">
        <v>10</v>
      </c>
    </row>
    <row r="255" spans="1:6" ht="15.75">
      <c r="A255" s="2" t="s">
        <v>2434</v>
      </c>
      <c r="B255" s="6" t="s">
        <v>1445</v>
      </c>
      <c r="C255" s="9">
        <v>1089</v>
      </c>
      <c r="D255" s="8">
        <v>44709</v>
      </c>
      <c r="E255" s="6" t="s">
        <v>9</v>
      </c>
      <c r="F255" s="6" t="s">
        <v>10</v>
      </c>
    </row>
    <row r="256" spans="1:6" ht="15.75">
      <c r="A256" s="2" t="s">
        <v>2128</v>
      </c>
      <c r="B256" s="6" t="s">
        <v>1457</v>
      </c>
      <c r="C256" s="9">
        <v>453</v>
      </c>
      <c r="D256" s="8">
        <v>44709</v>
      </c>
      <c r="E256" s="6" t="s">
        <v>32</v>
      </c>
      <c r="F256" s="6" t="s">
        <v>615</v>
      </c>
    </row>
    <row r="257" spans="1:6" ht="15.75">
      <c r="A257" s="2" t="s">
        <v>2293</v>
      </c>
      <c r="B257" s="6" t="s">
        <v>1458</v>
      </c>
      <c r="C257" s="9">
        <v>4500</v>
      </c>
      <c r="D257" s="8">
        <v>44709</v>
      </c>
      <c r="E257" s="6" t="s">
        <v>32</v>
      </c>
      <c r="F257" s="6" t="s">
        <v>615</v>
      </c>
    </row>
    <row r="258" spans="1:6" ht="15.75">
      <c r="A258" s="2" t="s">
        <v>2109</v>
      </c>
      <c r="B258" s="6" t="s">
        <v>1459</v>
      </c>
      <c r="C258" s="9">
        <v>1667.26</v>
      </c>
      <c r="D258" s="8">
        <v>44709</v>
      </c>
      <c r="E258" s="6" t="s">
        <v>32</v>
      </c>
      <c r="F258" s="6" t="s">
        <v>615</v>
      </c>
    </row>
    <row r="259" spans="1:6" ht="15.75">
      <c r="A259" s="2" t="s">
        <v>2131</v>
      </c>
      <c r="B259" s="6" t="s">
        <v>1498</v>
      </c>
      <c r="C259" s="9">
        <v>1566.95</v>
      </c>
      <c r="D259" s="8">
        <v>44709</v>
      </c>
      <c r="E259" s="6" t="s">
        <v>55</v>
      </c>
      <c r="F259" s="6" t="s">
        <v>92</v>
      </c>
    </row>
    <row r="260" spans="1:6" ht="15.75">
      <c r="A260" s="2" t="s">
        <v>2085</v>
      </c>
      <c r="B260" s="6" t="s">
        <v>1540</v>
      </c>
      <c r="C260" s="9">
        <v>141.22</v>
      </c>
      <c r="D260" s="8">
        <v>44709</v>
      </c>
      <c r="E260" s="6" t="s">
        <v>16</v>
      </c>
      <c r="F260" s="6" t="s">
        <v>93</v>
      </c>
    </row>
    <row r="261" spans="1:6" ht="15.75">
      <c r="A261" s="2" t="s">
        <v>2294</v>
      </c>
      <c r="B261" s="6" t="s">
        <v>1542</v>
      </c>
      <c r="C261" s="9">
        <v>374.85</v>
      </c>
      <c r="D261" s="8">
        <v>44709</v>
      </c>
      <c r="E261" s="6" t="s">
        <v>16</v>
      </c>
      <c r="F261" s="6" t="s">
        <v>93</v>
      </c>
    </row>
    <row r="262" spans="1:6" ht="15.75">
      <c r="A262" s="2" t="s">
        <v>2295</v>
      </c>
      <c r="B262" s="6" t="s">
        <v>1543</v>
      </c>
      <c r="C262" s="9">
        <v>758.1</v>
      </c>
      <c r="D262" s="8">
        <v>44709</v>
      </c>
      <c r="E262" s="6" t="s">
        <v>16</v>
      </c>
      <c r="F262" s="6" t="s">
        <v>93</v>
      </c>
    </row>
    <row r="263" spans="1:6" ht="15.75">
      <c r="A263" s="2" t="s">
        <v>2296</v>
      </c>
      <c r="B263" s="6" t="s">
        <v>1544</v>
      </c>
      <c r="C263" s="9">
        <v>806.54</v>
      </c>
      <c r="D263" s="8">
        <v>44709</v>
      </c>
      <c r="E263" s="6" t="s">
        <v>16</v>
      </c>
      <c r="F263" s="6" t="s">
        <v>93</v>
      </c>
    </row>
    <row r="264" spans="1:6" ht="15.75">
      <c r="A264" s="2" t="s">
        <v>2297</v>
      </c>
      <c r="B264" s="6" t="s">
        <v>1545</v>
      </c>
      <c r="C264" s="9">
        <v>537.3</v>
      </c>
      <c r="D264" s="8">
        <v>44709</v>
      </c>
      <c r="E264" s="6" t="s">
        <v>16</v>
      </c>
      <c r="F264" s="6" t="s">
        <v>93</v>
      </c>
    </row>
    <row r="265" spans="1:6" ht="15.75">
      <c r="A265" s="2" t="s">
        <v>2017</v>
      </c>
      <c r="B265" s="6" t="s">
        <v>1546</v>
      </c>
      <c r="C265" s="9">
        <v>989.78</v>
      </c>
      <c r="D265" s="8">
        <v>44709</v>
      </c>
      <c r="E265" s="6" t="s">
        <v>16</v>
      </c>
      <c r="F265" s="6" t="s">
        <v>93</v>
      </c>
    </row>
    <row r="266" spans="1:6" ht="15.75">
      <c r="A266" s="2" t="s">
        <v>2298</v>
      </c>
      <c r="B266" s="6" t="s">
        <v>1547</v>
      </c>
      <c r="C266" s="9">
        <v>41.65</v>
      </c>
      <c r="D266" s="8">
        <v>44709</v>
      </c>
      <c r="E266" s="6" t="s">
        <v>16</v>
      </c>
      <c r="F266" s="6" t="s">
        <v>93</v>
      </c>
    </row>
    <row r="267" spans="1:6" ht="15.75">
      <c r="A267" s="2" t="s">
        <v>2299</v>
      </c>
      <c r="B267" s="6" t="s">
        <v>1548</v>
      </c>
      <c r="C267" s="9">
        <v>166.6</v>
      </c>
      <c r="D267" s="8">
        <v>44709</v>
      </c>
      <c r="E267" s="6" t="s">
        <v>16</v>
      </c>
      <c r="F267" s="6" t="s">
        <v>93</v>
      </c>
    </row>
    <row r="268" spans="1:6" ht="15.75">
      <c r="A268" s="2" t="s">
        <v>2300</v>
      </c>
      <c r="B268" s="6" t="s">
        <v>1549</v>
      </c>
      <c r="C268" s="9">
        <v>806.54</v>
      </c>
      <c r="D268" s="8">
        <v>44709</v>
      </c>
      <c r="E268" s="6" t="s">
        <v>16</v>
      </c>
      <c r="F268" s="6" t="s">
        <v>93</v>
      </c>
    </row>
    <row r="269" spans="1:6" ht="15.75">
      <c r="A269" s="2" t="s">
        <v>2084</v>
      </c>
      <c r="B269" s="6" t="s">
        <v>1550</v>
      </c>
      <c r="C269" s="9">
        <v>580.8</v>
      </c>
      <c r="D269" s="8">
        <v>44709</v>
      </c>
      <c r="E269" s="6" t="s">
        <v>16</v>
      </c>
      <c r="F269" s="6" t="s">
        <v>93</v>
      </c>
    </row>
    <row r="270" spans="1:6" ht="15.75">
      <c r="A270" s="2" t="s">
        <v>2125</v>
      </c>
      <c r="B270" s="6" t="s">
        <v>1551</v>
      </c>
      <c r="C270" s="9">
        <v>1149.5</v>
      </c>
      <c r="D270" s="8">
        <v>44709</v>
      </c>
      <c r="E270" s="6" t="s">
        <v>16</v>
      </c>
      <c r="F270" s="6" t="s">
        <v>93</v>
      </c>
    </row>
    <row r="271" spans="1:6" ht="15.75">
      <c r="A271" s="2" t="s">
        <v>2169</v>
      </c>
      <c r="B271" s="6" t="s">
        <v>1552</v>
      </c>
      <c r="C271" s="9">
        <v>1089</v>
      </c>
      <c r="D271" s="8">
        <v>44709</v>
      </c>
      <c r="E271" s="6" t="s">
        <v>16</v>
      </c>
      <c r="F271" s="6" t="s">
        <v>93</v>
      </c>
    </row>
    <row r="272" spans="1:6" ht="15.75">
      <c r="A272" s="2" t="s">
        <v>2301</v>
      </c>
      <c r="B272" s="6" t="s">
        <v>1590</v>
      </c>
      <c r="C272" s="9">
        <v>250</v>
      </c>
      <c r="D272" s="8">
        <v>44709</v>
      </c>
      <c r="E272" s="6" t="s">
        <v>19</v>
      </c>
      <c r="F272" s="6" t="s">
        <v>20</v>
      </c>
    </row>
    <row r="273" spans="1:6" ht="15.75">
      <c r="A273" s="2" t="s">
        <v>2302</v>
      </c>
      <c r="B273" s="6" t="s">
        <v>1591</v>
      </c>
      <c r="C273" s="9">
        <v>484</v>
      </c>
      <c r="D273" s="8">
        <v>44709</v>
      </c>
      <c r="E273" s="6" t="s">
        <v>19</v>
      </c>
      <c r="F273" s="6" t="s">
        <v>20</v>
      </c>
    </row>
    <row r="274" spans="1:6" ht="15.75">
      <c r="A274" s="2" t="s">
        <v>2303</v>
      </c>
      <c r="B274" s="6" t="s">
        <v>1592</v>
      </c>
      <c r="C274" s="9">
        <v>350</v>
      </c>
      <c r="D274" s="8">
        <v>44709</v>
      </c>
      <c r="E274" s="6" t="s">
        <v>19</v>
      </c>
      <c r="F274" s="6" t="s">
        <v>20</v>
      </c>
    </row>
    <row r="275" spans="1:6" ht="15.75">
      <c r="A275" s="2" t="s">
        <v>2304</v>
      </c>
      <c r="B275" s="6" t="s">
        <v>1593</v>
      </c>
      <c r="C275" s="9">
        <v>2178</v>
      </c>
      <c r="D275" s="8">
        <v>44709</v>
      </c>
      <c r="E275" s="6" t="s">
        <v>19</v>
      </c>
      <c r="F275" s="6" t="s">
        <v>20</v>
      </c>
    </row>
    <row r="276" spans="1:6" ht="15.75">
      <c r="A276" s="2" t="s">
        <v>2019</v>
      </c>
      <c r="B276" s="6" t="s">
        <v>1598</v>
      </c>
      <c r="C276" s="9">
        <v>1965.3</v>
      </c>
      <c r="D276" s="8">
        <v>44709</v>
      </c>
      <c r="E276" s="6" t="s">
        <v>21</v>
      </c>
      <c r="F276" s="6" t="s">
        <v>620</v>
      </c>
    </row>
    <row r="277" spans="1:6" ht="15.75">
      <c r="A277" s="2" t="s">
        <v>2060</v>
      </c>
      <c r="B277" s="6" t="s">
        <v>1599</v>
      </c>
      <c r="C277" s="9">
        <v>3248.25</v>
      </c>
      <c r="D277" s="8">
        <v>44709</v>
      </c>
      <c r="E277" s="6" t="s">
        <v>21</v>
      </c>
      <c r="F277" s="6" t="s">
        <v>620</v>
      </c>
    </row>
    <row r="278" spans="1:6" ht="15.75">
      <c r="A278" s="2" t="s">
        <v>2305</v>
      </c>
      <c r="B278" s="6" t="s">
        <v>1603</v>
      </c>
      <c r="C278" s="9">
        <v>395.77</v>
      </c>
      <c r="D278" s="8">
        <v>44709</v>
      </c>
      <c r="E278" s="6" t="s">
        <v>33</v>
      </c>
      <c r="F278" s="6" t="s">
        <v>94</v>
      </c>
    </row>
    <row r="279" spans="1:6" ht="15.75">
      <c r="A279" s="2" t="s">
        <v>2205</v>
      </c>
      <c r="B279" s="6" t="s">
        <v>1621</v>
      </c>
      <c r="C279" s="9">
        <v>1089</v>
      </c>
      <c r="D279" s="8">
        <v>44709</v>
      </c>
      <c r="E279" s="6" t="s">
        <v>22</v>
      </c>
      <c r="F279" s="6" t="s">
        <v>54</v>
      </c>
    </row>
    <row r="280" spans="1:6" ht="15.75">
      <c r="A280" s="2" t="s">
        <v>2205</v>
      </c>
      <c r="B280" s="6" t="s">
        <v>1622</v>
      </c>
      <c r="C280" s="9">
        <v>2178</v>
      </c>
      <c r="D280" s="8">
        <v>44709</v>
      </c>
      <c r="E280" s="6" t="s">
        <v>22</v>
      </c>
      <c r="F280" s="6" t="s">
        <v>54</v>
      </c>
    </row>
    <row r="281" spans="1:6" ht="15.75">
      <c r="A281" s="2" t="s">
        <v>2205</v>
      </c>
      <c r="B281" s="6" t="s">
        <v>1623</v>
      </c>
      <c r="C281" s="9">
        <v>1028.5</v>
      </c>
      <c r="D281" s="8">
        <v>44709</v>
      </c>
      <c r="E281" s="6" t="s">
        <v>22</v>
      </c>
      <c r="F281" s="6" t="s">
        <v>54</v>
      </c>
    </row>
    <row r="282" spans="1:6" ht="15.75">
      <c r="A282" s="2" t="s">
        <v>2125</v>
      </c>
      <c r="B282" s="6" t="s">
        <v>1624</v>
      </c>
      <c r="C282" s="9">
        <v>302.5</v>
      </c>
      <c r="D282" s="8">
        <v>44709</v>
      </c>
      <c r="E282" s="6" t="s">
        <v>22</v>
      </c>
      <c r="F282" s="6" t="s">
        <v>54</v>
      </c>
    </row>
    <row r="283" spans="1:6" ht="15.75">
      <c r="A283" s="2" t="s">
        <v>2022</v>
      </c>
      <c r="B283" s="6" t="s">
        <v>1637</v>
      </c>
      <c r="C283" s="9">
        <v>39.1</v>
      </c>
      <c r="D283" s="8">
        <v>44709</v>
      </c>
      <c r="E283" s="6" t="s">
        <v>23</v>
      </c>
      <c r="F283" s="6" t="s">
        <v>24</v>
      </c>
    </row>
    <row r="284" spans="1:6" ht="15.75">
      <c r="A284" s="2" t="s">
        <v>2023</v>
      </c>
      <c r="B284" s="6" t="s">
        <v>1668</v>
      </c>
      <c r="C284" s="9">
        <v>254.46</v>
      </c>
      <c r="D284" s="8">
        <v>44709</v>
      </c>
      <c r="E284" s="6" t="s">
        <v>27</v>
      </c>
      <c r="F284" s="6" t="s">
        <v>28</v>
      </c>
    </row>
    <row r="285" spans="1:6" ht="15.75">
      <c r="A285" s="2" t="s">
        <v>2023</v>
      </c>
      <c r="B285" s="6" t="s">
        <v>1669</v>
      </c>
      <c r="C285" s="9">
        <v>105.25</v>
      </c>
      <c r="D285" s="8">
        <v>44709</v>
      </c>
      <c r="E285" s="6" t="s">
        <v>27</v>
      </c>
      <c r="F285" s="6" t="s">
        <v>28</v>
      </c>
    </row>
    <row r="286" spans="1:6" ht="15.75">
      <c r="A286" s="2" t="s">
        <v>2306</v>
      </c>
      <c r="B286" s="6" t="s">
        <v>1676</v>
      </c>
      <c r="C286" s="9">
        <v>605</v>
      </c>
      <c r="D286" s="8">
        <v>44709</v>
      </c>
      <c r="E286" s="6" t="s">
        <v>29</v>
      </c>
      <c r="F286" s="6" t="s">
        <v>625</v>
      </c>
    </row>
    <row r="287" spans="1:6" ht="15.75">
      <c r="A287" s="2" t="s">
        <v>2129</v>
      </c>
      <c r="B287" s="6" t="s">
        <v>1649</v>
      </c>
      <c r="C287" s="9">
        <v>1703.88</v>
      </c>
      <c r="D287" s="8">
        <v>44712</v>
      </c>
      <c r="E287" s="6" t="s">
        <v>35</v>
      </c>
      <c r="F287" s="6" t="s">
        <v>96</v>
      </c>
    </row>
    <row r="288" spans="1:6" ht="15.75">
      <c r="A288" s="2" t="s">
        <v>2129</v>
      </c>
      <c r="B288" s="6" t="s">
        <v>1649</v>
      </c>
      <c r="C288" s="9">
        <v>61756.01</v>
      </c>
      <c r="D288" s="8">
        <v>44712</v>
      </c>
      <c r="E288" s="6" t="s">
        <v>85</v>
      </c>
      <c r="F288" s="6" t="s">
        <v>97</v>
      </c>
    </row>
    <row r="289" spans="1:6" ht="15.75">
      <c r="A289" s="2" t="s">
        <v>2129</v>
      </c>
      <c r="B289" s="6" t="s">
        <v>1649</v>
      </c>
      <c r="C289" s="9">
        <v>84428.34</v>
      </c>
      <c r="D289" s="8">
        <v>44712</v>
      </c>
      <c r="E289" s="6" t="s">
        <v>86</v>
      </c>
      <c r="F289" s="6" t="s">
        <v>98</v>
      </c>
    </row>
    <row r="290" spans="1:6" ht="15.75">
      <c r="A290" s="2" t="s">
        <v>2129</v>
      </c>
      <c r="B290" s="6" t="s">
        <v>1649</v>
      </c>
      <c r="C290" s="9">
        <v>13830.6</v>
      </c>
      <c r="D290" s="8">
        <v>44712</v>
      </c>
      <c r="E290" s="6" t="s">
        <v>87</v>
      </c>
      <c r="F290" s="6" t="s">
        <v>99</v>
      </c>
    </row>
    <row r="291" spans="1:6" ht="15.75">
      <c r="A291" s="2" t="s">
        <v>2129</v>
      </c>
      <c r="B291" s="6" t="s">
        <v>1649</v>
      </c>
      <c r="C291" s="9">
        <v>61746.87</v>
      </c>
      <c r="D291" s="8">
        <v>44712</v>
      </c>
      <c r="E291" s="6" t="s">
        <v>88</v>
      </c>
      <c r="F291" s="6" t="s">
        <v>100</v>
      </c>
    </row>
  </sheetData>
  <sheetProtection/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 Abad Catalán</dc:creator>
  <cp:keywords/>
  <dc:description/>
  <cp:lastModifiedBy>IRIS</cp:lastModifiedBy>
  <dcterms:created xsi:type="dcterms:W3CDTF">2020-02-10T11:50:47Z</dcterms:created>
  <dcterms:modified xsi:type="dcterms:W3CDTF">2023-03-27T11:57:35Z</dcterms:modified>
  <cp:category/>
  <cp:version/>
  <cp:contentType/>
  <cp:contentStatus/>
  <cp:revision>197</cp:revision>
</cp:coreProperties>
</file>